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csj-my.sharepoint.com/personal/thsm_eucsj_dk/Documents/Skrivebord/Varmetab/Tegninger og ark/"/>
    </mc:Choice>
  </mc:AlternateContent>
  <xr:revisionPtr revIDLastSave="291" documentId="8_{354FF823-2113-4313-9E46-9EA2093C1B25}" xr6:coauthVersionLast="47" xr6:coauthVersionMax="47" xr10:uidLastSave="{6A40A3D0-F560-4F61-9745-48DEC646B043}"/>
  <bookViews>
    <workbookView xWindow="-108" yWindow="-108" windowWidth="23256" windowHeight="13896" firstSheet="1" activeTab="1" xr2:uid="{00000000-000D-0000-FFFF-FFFF00000000}"/>
  </bookViews>
  <sheets>
    <sheet name="DEMO" sheetId="7" state="hidden" r:id="rId1"/>
    <sheet name="Varmetab 2SAL" sheetId="1" r:id="rId2"/>
    <sheet name="U-Etagedæk-Gulv" sheetId="2" r:id="rId3"/>
    <sheet name="U- Facade" sheetId="3" r:id="rId4"/>
    <sheet name="U-loft" sheetId="4" r:id="rId5"/>
    <sheet name="Lamda." sheetId="9" r:id="rId6"/>
    <sheet name="BR oversigt." sheetId="5" r:id="rId7"/>
    <sheet name="Data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7" i="1"/>
  <c r="H12" i="3"/>
  <c r="H12" i="2"/>
  <c r="H11" i="2"/>
  <c r="H19" i="2"/>
  <c r="H20" i="2"/>
  <c r="I37" i="1" l="1"/>
  <c r="I6" i="1"/>
  <c r="I15" i="1"/>
  <c r="J35" i="1"/>
  <c r="J25" i="1"/>
  <c r="I35" i="1"/>
  <c r="I25" i="1"/>
  <c r="I24" i="1"/>
  <c r="K30" i="1"/>
  <c r="K29" i="1"/>
  <c r="K28" i="1"/>
  <c r="L27" i="1"/>
  <c r="I27" i="1"/>
  <c r="I8" i="1"/>
  <c r="I17" i="1"/>
  <c r="J16" i="1"/>
  <c r="K20" i="1"/>
  <c r="H20" i="1"/>
  <c r="Q20" i="1" s="1"/>
  <c r="K19" i="1"/>
  <c r="H19" i="1"/>
  <c r="W19" i="1" s="1"/>
  <c r="K18" i="1"/>
  <c r="H18" i="1"/>
  <c r="L17" i="1"/>
  <c r="I14" i="1"/>
  <c r="H16" i="1" l="1"/>
  <c r="I16" i="1" s="1"/>
  <c r="W20" i="1"/>
  <c r="Q19" i="1"/>
  <c r="S14" i="1"/>
  <c r="W14" i="1"/>
  <c r="Q18" i="1"/>
  <c r="J15" i="1"/>
  <c r="W18" i="1"/>
  <c r="W16" i="1" l="1"/>
  <c r="W17" i="1"/>
  <c r="W15" i="1"/>
  <c r="X20" i="1" l="1"/>
  <c r="O8" i="1" l="1"/>
  <c r="O17" i="1" s="1"/>
  <c r="P17" i="1" s="1"/>
  <c r="L57" i="1"/>
  <c r="L47" i="1"/>
  <c r="H30" i="1"/>
  <c r="Q30" i="1" s="1"/>
  <c r="H29" i="1"/>
  <c r="W29" i="1" s="1"/>
  <c r="H28" i="1"/>
  <c r="W28" i="1" s="1"/>
  <c r="W27" i="1"/>
  <c r="L8" i="1"/>
  <c r="K9" i="1"/>
  <c r="K11" i="1"/>
  <c r="K10" i="1"/>
  <c r="L37" i="1"/>
  <c r="U32" i="4"/>
  <c r="U30" i="4"/>
  <c r="U23" i="4"/>
  <c r="U11" i="4"/>
  <c r="I5" i="1"/>
  <c r="H27" i="3"/>
  <c r="H11" i="3"/>
  <c r="H10" i="3"/>
  <c r="I55" i="1"/>
  <c r="I45" i="1"/>
  <c r="K40" i="1"/>
  <c r="K39" i="1"/>
  <c r="K38" i="1"/>
  <c r="J36" i="1"/>
  <c r="I34" i="1"/>
  <c r="K50" i="1"/>
  <c r="P50" i="1" s="1"/>
  <c r="K49" i="1"/>
  <c r="P49" i="1" s="1"/>
  <c r="K48" i="1"/>
  <c r="I47" i="1"/>
  <c r="J46" i="1"/>
  <c r="I44" i="1"/>
  <c r="S44" i="1" s="1"/>
  <c r="J57" i="1"/>
  <c r="P57" i="1" s="1"/>
  <c r="K58" i="1"/>
  <c r="H60" i="1"/>
  <c r="H59" i="1"/>
  <c r="H58" i="1"/>
  <c r="I57" i="1"/>
  <c r="I54" i="1"/>
  <c r="H50" i="1"/>
  <c r="H49" i="1"/>
  <c r="H48" i="1"/>
  <c r="H40" i="1"/>
  <c r="H39" i="1"/>
  <c r="Q39" i="1" s="1"/>
  <c r="H38" i="1"/>
  <c r="H41" i="3"/>
  <c r="H40" i="3"/>
  <c r="H31" i="3"/>
  <c r="H30" i="3"/>
  <c r="H28" i="3"/>
  <c r="V13" i="3"/>
  <c r="V11" i="3"/>
  <c r="V10" i="3"/>
  <c r="V9" i="3"/>
  <c r="P8" i="1" l="1"/>
  <c r="W30" i="1"/>
  <c r="O27" i="1"/>
  <c r="H36" i="1"/>
  <c r="I36" i="1" s="1"/>
  <c r="Q28" i="1"/>
  <c r="H26" i="1"/>
  <c r="Q29" i="1"/>
  <c r="W25" i="1"/>
  <c r="S24" i="1"/>
  <c r="W24" i="1"/>
  <c r="J45" i="1"/>
  <c r="H56" i="1"/>
  <c r="I56" i="1" s="1"/>
  <c r="W56" i="1" s="1"/>
  <c r="H46" i="1"/>
  <c r="I46" i="1" s="1"/>
  <c r="H35" i="3"/>
  <c r="H36" i="3" s="1"/>
  <c r="V17" i="3"/>
  <c r="V18" i="3" s="1"/>
  <c r="O7" i="1" l="1"/>
  <c r="O16" i="1" s="1"/>
  <c r="P20" i="1"/>
  <c r="P28" i="1"/>
  <c r="P18" i="1"/>
  <c r="P19" i="1"/>
  <c r="P30" i="1"/>
  <c r="P11" i="1"/>
  <c r="P29" i="1"/>
  <c r="P10" i="1"/>
  <c r="P38" i="1"/>
  <c r="P48" i="1"/>
  <c r="P39" i="1"/>
  <c r="P58" i="1"/>
  <c r="P9" i="1"/>
  <c r="P40" i="1"/>
  <c r="O37" i="1"/>
  <c r="P27" i="1"/>
  <c r="I26" i="1"/>
  <c r="W26" i="1" s="1"/>
  <c r="X30" i="1" s="1"/>
  <c r="W5" i="1"/>
  <c r="K9" i="7"/>
  <c r="I7" i="7"/>
  <c r="O47" i="1" l="1"/>
  <c r="P37" i="1"/>
  <c r="W6" i="1"/>
  <c r="O57" i="1" l="1"/>
  <c r="P47" i="1"/>
  <c r="L8" i="7"/>
  <c r="K11" i="7"/>
  <c r="K10" i="7"/>
  <c r="J8" i="7"/>
  <c r="J6" i="7"/>
  <c r="J7" i="7"/>
  <c r="Q61" i="7"/>
  <c r="P61" i="7"/>
  <c r="K61" i="7"/>
  <c r="H61" i="7"/>
  <c r="W61" i="7" s="1"/>
  <c r="Q60" i="7"/>
  <c r="K60" i="7"/>
  <c r="P60" i="7" s="1"/>
  <c r="H60" i="7"/>
  <c r="W60" i="7" s="1"/>
  <c r="W59" i="7"/>
  <c r="P59" i="7"/>
  <c r="K59" i="7"/>
  <c r="H59" i="7"/>
  <c r="Q59" i="7" s="1"/>
  <c r="P58" i="7"/>
  <c r="L58" i="7"/>
  <c r="I58" i="7"/>
  <c r="W58" i="7" s="1"/>
  <c r="J57" i="7"/>
  <c r="P57" i="7" s="1"/>
  <c r="W56" i="7"/>
  <c r="N56" i="7"/>
  <c r="J56" i="7"/>
  <c r="I56" i="7"/>
  <c r="Q56" i="7" s="1"/>
  <c r="W55" i="7"/>
  <c r="S55" i="7"/>
  <c r="I55" i="7"/>
  <c r="P51" i="7"/>
  <c r="K51" i="7"/>
  <c r="H51" i="7"/>
  <c r="Q51" i="7" s="1"/>
  <c r="K50" i="7"/>
  <c r="P50" i="7" s="1"/>
  <c r="H50" i="7"/>
  <c r="W50" i="7" s="1"/>
  <c r="W49" i="7"/>
  <c r="P49" i="7"/>
  <c r="K49" i="7"/>
  <c r="H49" i="7"/>
  <c r="Q49" i="7" s="1"/>
  <c r="W48" i="7"/>
  <c r="P48" i="7"/>
  <c r="L48" i="7"/>
  <c r="J48" i="7"/>
  <c r="I48" i="7"/>
  <c r="J47" i="7"/>
  <c r="P47" i="7" s="1"/>
  <c r="W46" i="7"/>
  <c r="N46" i="7"/>
  <c r="Q46" i="7" s="1"/>
  <c r="J46" i="7"/>
  <c r="I46" i="7"/>
  <c r="I45" i="7"/>
  <c r="W45" i="7" s="1"/>
  <c r="K41" i="7"/>
  <c r="P41" i="7" s="1"/>
  <c r="H41" i="7"/>
  <c r="W41" i="7" s="1"/>
  <c r="W40" i="7"/>
  <c r="P40" i="7"/>
  <c r="K40" i="7"/>
  <c r="H40" i="7"/>
  <c r="Q40" i="7" s="1"/>
  <c r="K39" i="7"/>
  <c r="P39" i="7" s="1"/>
  <c r="H39" i="7"/>
  <c r="W39" i="7" s="1"/>
  <c r="W38" i="7"/>
  <c r="L38" i="7"/>
  <c r="J38" i="7"/>
  <c r="P38" i="7" s="1"/>
  <c r="I38" i="7"/>
  <c r="J37" i="7"/>
  <c r="P37" i="7" s="1"/>
  <c r="N36" i="7"/>
  <c r="J36" i="7"/>
  <c r="I36" i="7"/>
  <c r="W36" i="7" s="1"/>
  <c r="W35" i="7"/>
  <c r="S35" i="7"/>
  <c r="I35" i="7"/>
  <c r="Q31" i="7"/>
  <c r="P31" i="7"/>
  <c r="K31" i="7"/>
  <c r="H31" i="7"/>
  <c r="W31" i="7" s="1"/>
  <c r="K30" i="7"/>
  <c r="P30" i="7" s="1"/>
  <c r="H30" i="7"/>
  <c r="W30" i="7" s="1"/>
  <c r="W29" i="7"/>
  <c r="P29" i="7"/>
  <c r="K29" i="7"/>
  <c r="H29" i="7"/>
  <c r="Q29" i="7" s="1"/>
  <c r="P28" i="7"/>
  <c r="L28" i="7"/>
  <c r="J28" i="7"/>
  <c r="I28" i="7"/>
  <c r="W28" i="7" s="1"/>
  <c r="P27" i="7"/>
  <c r="J27" i="7"/>
  <c r="N26" i="7"/>
  <c r="J26" i="7"/>
  <c r="I26" i="7"/>
  <c r="W26" i="7" s="1"/>
  <c r="W25" i="7"/>
  <c r="I25" i="7"/>
  <c r="S25" i="7" s="1"/>
  <c r="W21" i="7"/>
  <c r="Q21" i="7"/>
  <c r="K21" i="7"/>
  <c r="P21" i="7" s="1"/>
  <c r="H21" i="7"/>
  <c r="Q20" i="7"/>
  <c r="P20" i="7"/>
  <c r="K20" i="7"/>
  <c r="H20" i="7"/>
  <c r="W20" i="7" s="1"/>
  <c r="K19" i="7"/>
  <c r="P19" i="7" s="1"/>
  <c r="H19" i="7"/>
  <c r="Q19" i="7" s="1"/>
  <c r="W18" i="7"/>
  <c r="P18" i="7"/>
  <c r="L18" i="7"/>
  <c r="J18" i="7"/>
  <c r="I18" i="7"/>
  <c r="P17" i="7"/>
  <c r="J17" i="7"/>
  <c r="H17" i="7"/>
  <c r="I17" i="7" s="1"/>
  <c r="W16" i="7"/>
  <c r="J16" i="7"/>
  <c r="I16" i="7"/>
  <c r="W15" i="7"/>
  <c r="S15" i="7"/>
  <c r="I15" i="7"/>
  <c r="Q11" i="7"/>
  <c r="P11" i="7"/>
  <c r="H11" i="7"/>
  <c r="Q10" i="7"/>
  <c r="H10" i="7"/>
  <c r="W10" i="7" s="1"/>
  <c r="Q9" i="7"/>
  <c r="H9" i="7"/>
  <c r="W9" i="7" s="1"/>
  <c r="I8" i="7"/>
  <c r="W8" i="7" s="1"/>
  <c r="I6" i="7"/>
  <c r="I5" i="7"/>
  <c r="W5" i="7" s="1"/>
  <c r="K60" i="1"/>
  <c r="P60" i="1" s="1"/>
  <c r="K59" i="1"/>
  <c r="P59" i="1" s="1"/>
  <c r="J56" i="1"/>
  <c r="P56" i="1" s="1"/>
  <c r="J55" i="1"/>
  <c r="W6" i="7" l="1"/>
  <c r="H7" i="7"/>
  <c r="W17" i="7"/>
  <c r="X21" i="7"/>
  <c r="S45" i="7"/>
  <c r="W51" i="7"/>
  <c r="Q26" i="7"/>
  <c r="Q39" i="7"/>
  <c r="H47" i="7"/>
  <c r="I47" i="7" s="1"/>
  <c r="Q50" i="7"/>
  <c r="H27" i="7"/>
  <c r="I27" i="7" s="1"/>
  <c r="Q30" i="7"/>
  <c r="S5" i="7"/>
  <c r="W11" i="7"/>
  <c r="W19" i="7"/>
  <c r="Q36" i="7"/>
  <c r="H57" i="7"/>
  <c r="I57" i="7" s="1"/>
  <c r="Q41" i="7"/>
  <c r="H37" i="7"/>
  <c r="I37" i="7" s="1"/>
  <c r="S54" i="1"/>
  <c r="Q60" i="1"/>
  <c r="Q59" i="1"/>
  <c r="W58" i="1"/>
  <c r="W57" i="1"/>
  <c r="W55" i="1"/>
  <c r="W50" i="1"/>
  <c r="Q49" i="1"/>
  <c r="W48" i="1"/>
  <c r="W47" i="1"/>
  <c r="W45" i="1"/>
  <c r="W40" i="1"/>
  <c r="Q38" i="1"/>
  <c r="W37" i="1"/>
  <c r="W35" i="1"/>
  <c r="S34" i="1"/>
  <c r="J6" i="1"/>
  <c r="H14" i="2"/>
  <c r="H15" i="2"/>
  <c r="U31" i="4"/>
  <c r="U22" i="4"/>
  <c r="U26" i="4" s="1"/>
  <c r="U27" i="4" s="1"/>
  <c r="U10" i="4"/>
  <c r="U14" i="4" s="1"/>
  <c r="U15" i="4" s="1"/>
  <c r="G39" i="4"/>
  <c r="G38" i="4"/>
  <c r="H29" i="4"/>
  <c r="H28" i="4"/>
  <c r="H26" i="4"/>
  <c r="H13" i="4"/>
  <c r="H12" i="4"/>
  <c r="H10" i="4"/>
  <c r="H14" i="3"/>
  <c r="H13" i="3"/>
  <c r="H9" i="3"/>
  <c r="H9" i="2"/>
  <c r="H10" i="2"/>
  <c r="H13" i="2"/>
  <c r="H10" i="1"/>
  <c r="Q10" i="1" s="1"/>
  <c r="H11" i="1"/>
  <c r="Q11" i="1" s="1"/>
  <c r="H9" i="1"/>
  <c r="W8" i="1"/>
  <c r="H7" i="1" l="1"/>
  <c r="I7" i="1" s="1"/>
  <c r="Q9" i="1"/>
  <c r="W9" i="1"/>
  <c r="W7" i="7"/>
  <c r="X11" i="7" s="1"/>
  <c r="W37" i="7"/>
  <c r="X41" i="7" s="1"/>
  <c r="W27" i="7"/>
  <c r="X31" i="7" s="1"/>
  <c r="W47" i="7"/>
  <c r="X51" i="7" s="1"/>
  <c r="W57" i="7"/>
  <c r="X61" i="7" s="1"/>
  <c r="W34" i="1"/>
  <c r="W44" i="1"/>
  <c r="W54" i="1"/>
  <c r="W59" i="1"/>
  <c r="W60" i="1"/>
  <c r="W49" i="1"/>
  <c r="W38" i="1"/>
  <c r="W39" i="1"/>
  <c r="S5" i="1"/>
  <c r="W46" i="1"/>
  <c r="Q48" i="1"/>
  <c r="Q58" i="1"/>
  <c r="Q50" i="1"/>
  <c r="W36" i="1"/>
  <c r="Q40" i="1"/>
  <c r="W11" i="1"/>
  <c r="W10" i="1"/>
  <c r="H34" i="4"/>
  <c r="H35" i="4" s="1"/>
  <c r="H18" i="4"/>
  <c r="H19" i="4" s="1"/>
  <c r="H18" i="3"/>
  <c r="H19" i="3" s="1"/>
  <c r="H42" i="3" s="1"/>
  <c r="N7" i="1" s="1"/>
  <c r="N6" i="1" l="1"/>
  <c r="N16" i="7"/>
  <c r="Q16" i="7" s="1"/>
  <c r="N6" i="7"/>
  <c r="Q6" i="7" s="1"/>
  <c r="N16" i="1"/>
  <c r="Q16" i="1" s="1"/>
  <c r="N26" i="1"/>
  <c r="Q7" i="1"/>
  <c r="O8" i="7"/>
  <c r="O18" i="7" s="1"/>
  <c r="O28" i="7" s="1"/>
  <c r="O38" i="7" s="1"/>
  <c r="O48" i="7" s="1"/>
  <c r="O58" i="7" s="1"/>
  <c r="P8" i="7"/>
  <c r="G40" i="4"/>
  <c r="N8" i="7" s="1"/>
  <c r="N18" i="7" s="1"/>
  <c r="N7" i="7"/>
  <c r="O6" i="7"/>
  <c r="X64" i="7"/>
  <c r="P7" i="7"/>
  <c r="O7" i="7"/>
  <c r="O17" i="7" s="1"/>
  <c r="O27" i="7" s="1"/>
  <c r="O37" i="7" s="1"/>
  <c r="O47" i="7" s="1"/>
  <c r="O57" i="7" s="1"/>
  <c r="P9" i="7"/>
  <c r="P10" i="7"/>
  <c r="X40" i="1"/>
  <c r="X50" i="1"/>
  <c r="X60" i="1"/>
  <c r="P16" i="1"/>
  <c r="W7" i="1"/>
  <c r="X11" i="1" s="1"/>
  <c r="N15" i="1" l="1"/>
  <c r="Q15" i="1" s="1"/>
  <c r="O6" i="1"/>
  <c r="O15" i="1" s="1"/>
  <c r="P15" i="1" s="1"/>
  <c r="Q6" i="1"/>
  <c r="N25" i="1"/>
  <c r="N8" i="1"/>
  <c r="N17" i="1" s="1"/>
  <c r="Q17" i="1" s="1"/>
  <c r="X63" i="1"/>
  <c r="N36" i="1"/>
  <c r="N46" i="1" s="1"/>
  <c r="N56" i="1" s="1"/>
  <c r="Q56" i="1" s="1"/>
  <c r="Q26" i="1"/>
  <c r="O26" i="1"/>
  <c r="P7" i="1"/>
  <c r="Q8" i="7"/>
  <c r="N28" i="7"/>
  <c r="Q18" i="7"/>
  <c r="O16" i="7"/>
  <c r="P6" i="7"/>
  <c r="N17" i="7"/>
  <c r="Q7" i="7"/>
  <c r="T20" i="1" l="1"/>
  <c r="N35" i="1"/>
  <c r="Q25" i="1"/>
  <c r="P6" i="1"/>
  <c r="O25" i="1"/>
  <c r="P25" i="1" s="1"/>
  <c r="N27" i="1"/>
  <c r="Q27" i="1" s="1"/>
  <c r="Q8" i="1"/>
  <c r="Q36" i="1"/>
  <c r="Q46" i="1"/>
  <c r="O36" i="1"/>
  <c r="P26" i="1"/>
  <c r="N38" i="7"/>
  <c r="Q28" i="7"/>
  <c r="T11" i="7"/>
  <c r="O26" i="7"/>
  <c r="P16" i="7"/>
  <c r="N27" i="7"/>
  <c r="Q17" i="7"/>
  <c r="N37" i="1" l="1"/>
  <c r="N47" i="1" s="1"/>
  <c r="Q47" i="1" s="1"/>
  <c r="T11" i="1"/>
  <c r="N45" i="1"/>
  <c r="Q35" i="1"/>
  <c r="O35" i="1"/>
  <c r="O45" i="1" s="1"/>
  <c r="O46" i="1"/>
  <c r="P36" i="1"/>
  <c r="Q37" i="1"/>
  <c r="P35" i="1"/>
  <c r="T30" i="1"/>
  <c r="N57" i="1"/>
  <c r="N48" i="7"/>
  <c r="Q38" i="7"/>
  <c r="T21" i="7"/>
  <c r="N37" i="7"/>
  <c r="Q27" i="7"/>
  <c r="O36" i="7"/>
  <c r="P26" i="7"/>
  <c r="N55" i="1" l="1"/>
  <c r="Q55" i="1" s="1"/>
  <c r="Q45" i="1"/>
  <c r="Q57" i="1"/>
  <c r="O56" i="1"/>
  <c r="P46" i="1"/>
  <c r="T40" i="1"/>
  <c r="O55" i="1"/>
  <c r="P55" i="1" s="1"/>
  <c r="P45" i="1"/>
  <c r="Q48" i="7"/>
  <c r="N58" i="7"/>
  <c r="Q58" i="7" s="1"/>
  <c r="O46" i="7"/>
  <c r="P36" i="7"/>
  <c r="T31" i="7"/>
  <c r="N47" i="7"/>
  <c r="Q37" i="7"/>
  <c r="T50" i="1" l="1"/>
  <c r="N57" i="7"/>
  <c r="Q57" i="7" s="1"/>
  <c r="Q47" i="7"/>
  <c r="T41" i="7"/>
  <c r="O56" i="7"/>
  <c r="P56" i="7" s="1"/>
  <c r="P46" i="7"/>
  <c r="T60" i="1"/>
  <c r="T63" i="1" l="1"/>
  <c r="T65" i="1" s="1"/>
  <c r="T51" i="7"/>
  <c r="T64" i="7" s="1"/>
  <c r="T66" i="7" s="1"/>
  <c r="T6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Saltoft Søndergaard Malm</author>
  </authors>
  <commentList>
    <comment ref="M3" authorId="0" shapeId="0" xr:uid="{917CBC7A-047A-490F-884C-B2A35D9C50EC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Forskel mellem inde 20 grader og minus 12 ude
</t>
        </r>
      </text>
    </comment>
    <comment ref="N3" authorId="0" shapeId="0" xr:uid="{0DC8A3C7-2B26-4ADC-9684-0E8B89204CF6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det varmetab der er pr m²</t>
        </r>
      </text>
    </comment>
    <comment ref="O3" authorId="0" shapeId="0" xr:uid="{2DE9BFAE-BE56-460E-BC07-33B944B6146F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varmetab pr meter ved ved overgang </t>
        </r>
      </text>
    </comment>
    <comment ref="R3" authorId="0" shapeId="0" xr:uid="{61BE8C79-6C05-4185-B191-6A7A805E5035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vi bør som minimum kunne genanvende 85% af energien så vi ender med et varme tab på 15%
</t>
        </r>
      </text>
    </comment>
    <comment ref="S3" authorId="0" shapeId="0" xr:uid="{772F92E9-B7CD-4413-91AA-3F811914A62C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ventialtions tab er sat til mekaninsk og sat til 0,3 liter i sekundet</t>
        </r>
      </text>
    </comment>
    <comment ref="V4" authorId="0" shapeId="0" xr:uid="{63713088-D091-4723-AAC0-F73278063C40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der kan findes flere eks  BR 15 i tabel.
BR 18 er i link</t>
        </r>
      </text>
    </comment>
    <comment ref="C5" authorId="0" shapeId="0" xr:uid="{3CDB5D7E-38B8-45BF-B220-2AAF40DB1CA4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opmåles i brugbart gulv.</t>
        </r>
      </text>
    </comment>
    <comment ref="C6" authorId="0" shapeId="0" xr:uid="{088B34CD-3F9F-4FAA-B4FB-F0151186B024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måles inder side af ydervæg og til mit skillerums væg
</t>
        </r>
      </text>
    </comment>
    <comment ref="C7" authorId="0" shapeId="0" xr:uid="{7A3E16CA-E7CC-424E-AF87-A0216F6FD3D7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Facade opmåles yderkant til yderkant 
</t>
        </r>
      </text>
    </comment>
    <comment ref="I7" authorId="0" shapeId="0" xr:uid="{1736F9E7-061B-4C18-8CED-2ACF392CA520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tillæggen ekstra væge hvis der er mere end en af hver type!</t>
        </r>
      </text>
    </comment>
    <comment ref="C8" authorId="0" shapeId="0" xr:uid="{7B636780-EDD5-40A1-B989-63C0D03078B5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Loft måles fra ydere kant facade til midt skellerums væg</t>
        </r>
      </text>
    </comment>
    <comment ref="K9" authorId="0" shapeId="0" xr:uid="{D58BD1FE-D9C5-456E-9D58-9C30338AC736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Saltoft Søndergaard Malm</author>
  </authors>
  <commentList>
    <comment ref="M3" authorId="0" shapeId="0" xr:uid="{F2AC1F67-43F2-4C1D-9EEC-DF5351745D85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Forskel mellem inde 20 grader og minus 12 ude
</t>
        </r>
      </text>
    </comment>
    <comment ref="N3" authorId="0" shapeId="0" xr:uid="{FDA00A59-7DD5-413D-9F3B-66C0C1D134CE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det varmetab der er pr m²</t>
        </r>
      </text>
    </comment>
    <comment ref="O3" authorId="0" shapeId="0" xr:uid="{FFF3771B-4354-4FFA-B785-A4BAFF815CCC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varmetab pr meter ved ved overgang </t>
        </r>
      </text>
    </comment>
    <comment ref="R3" authorId="0" shapeId="0" xr:uid="{A74ED756-3C45-4B07-86FF-D23A5BFCD2F7}">
      <text>
        <r>
          <rPr>
            <b/>
            <sz val="9"/>
            <color indexed="81"/>
            <rFont val="Tahoma"/>
            <charset val="1"/>
          </rPr>
          <t>Thomas Saltoft Søndergaard Malm</t>
        </r>
        <r>
          <rPr>
            <sz val="9"/>
            <color indexed="81"/>
            <rFont val="Tahoma"/>
            <charset val="1"/>
          </rPr>
          <t xml:space="preserve">
Mekaniske ventiler har en tab på 100% da intet varme genanvendes.
Genveksanlæg der imod genbruger i 2015 omkring 85% af energien.</t>
        </r>
      </text>
    </comment>
    <comment ref="S3" authorId="0" shapeId="0" xr:uid="{3F99C2F9-0673-415C-AEA7-6943286E42CA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ventialtions tab er sat til mekaninsk og sat til 0,3 liter i sekundet</t>
        </r>
      </text>
    </comment>
    <comment ref="C5" authorId="0" shapeId="0" xr:uid="{AF4DC164-8EE1-4BF0-9CC4-2CD8418E3E86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opmåles i brugbart gulv.</t>
        </r>
      </text>
    </comment>
    <comment ref="C6" authorId="0" shapeId="0" xr:uid="{26B1AF3C-BFB0-4254-8976-CD014D42F58C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måles inder side af ydervæg og til mit skillerums væg
</t>
        </r>
      </text>
    </comment>
    <comment ref="C7" authorId="0" shapeId="0" xr:uid="{9F07492F-140C-4C3D-AE41-25C43ADC4410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Facade opmåles yderkant til yderkant 
</t>
        </r>
      </text>
    </comment>
    <comment ref="H7" authorId="0" shapeId="0" xr:uid="{AC4E33D2-0732-4676-9DE1-2C441022236A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her er summen af de vinduer og døren der måtte være i facade
</t>
        </r>
      </text>
    </comment>
    <comment ref="I7" authorId="0" shapeId="0" xr:uid="{C23683F5-AE3F-4949-9527-CF001DE66549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
</t>
        </r>
      </text>
    </comment>
    <comment ref="C8" authorId="0" shapeId="0" xr:uid="{90BFA678-1181-4CAB-8769-ACB8AD8923A0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Loft måles fra ydere kant facade til midt skellerums væg</t>
        </r>
      </text>
    </comment>
    <comment ref="K9" authorId="0" shapeId="0" xr:uid="{FE985AB6-5A02-4BB0-A49A-95AC6113BD72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bunden af vinduet ikke med regner i linjetab.</t>
        </r>
      </text>
    </comment>
    <comment ref="M12" authorId="0" shapeId="0" xr:uid="{17BD168D-BFAC-4927-B1EF-38B68D19D77D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Forskel mellem inde 20 grader og minus 12 ude
</t>
        </r>
      </text>
    </comment>
    <comment ref="N12" authorId="0" shapeId="0" xr:uid="{5F5A493D-3AA4-4F6B-83CC-128A3345E8D1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det varmetab der er pr m²</t>
        </r>
      </text>
    </comment>
    <comment ref="O12" authorId="0" shapeId="0" xr:uid="{ABAAA186-0B96-4507-9B13-2427E026A0EC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varmetab pr meter ved ved overgang </t>
        </r>
      </text>
    </comment>
    <comment ref="R12" authorId="0" shapeId="0" xr:uid="{6165EDE8-0243-42F7-8325-7ECD2813AAF6}">
      <text>
        <r>
          <rPr>
            <b/>
            <sz val="9"/>
            <color indexed="81"/>
            <rFont val="Tahoma"/>
            <charset val="1"/>
          </rPr>
          <t>Thomas Saltoft Søndergaard Malm</t>
        </r>
        <r>
          <rPr>
            <sz val="9"/>
            <color indexed="81"/>
            <rFont val="Tahoma"/>
            <charset val="1"/>
          </rPr>
          <t xml:space="preserve">
Mekaniske ventiler har en tab på 100% da intet varme genanvendes.
Genveksanlæg der imod genbruger i 2015 omkring 85% af energien.</t>
        </r>
      </text>
    </comment>
    <comment ref="S12" authorId="0" shapeId="0" xr:uid="{FEE007B1-6614-47DA-853C-5E2E8106623C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ventialtions tab er sat til det er en mekaninsk ventil og derfor  sat til 0,3 liter i sekundet</t>
        </r>
      </text>
    </comment>
    <comment ref="C14" authorId="0" shapeId="0" xr:uid="{FA92AD27-3B3F-4E70-89B1-ADB3C3791317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opmåles i brugbart gulv.</t>
        </r>
      </text>
    </comment>
    <comment ref="C15" authorId="0" shapeId="0" xr:uid="{6CF5DF0D-F744-46F8-863F-294E4FF8CAEC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måles inder side af ydervæg og til mit skillerums væg
</t>
        </r>
      </text>
    </comment>
    <comment ref="C16" authorId="0" shapeId="0" xr:uid="{F46E97A9-E0BD-42D0-8B33-116139610CDE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Facade opmåles yderkant til yderkant 
</t>
        </r>
      </text>
    </comment>
    <comment ref="H16" authorId="0" shapeId="0" xr:uid="{A48D0D31-EC77-4D3F-8371-7EFCB6F96446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her er summen af de vinduer og døren der måtte være i facade
</t>
        </r>
      </text>
    </comment>
    <comment ref="I16" authorId="0" shapeId="0" xr:uid="{003D32C6-0AE4-4A16-9393-BD1DB4645958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
</t>
        </r>
      </text>
    </comment>
    <comment ref="C17" authorId="0" shapeId="0" xr:uid="{EE8F990D-88A1-4494-8EA2-BAAFBFD73C4C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Loft måles fra ydere kant facade til midt skellerums væg</t>
        </r>
      </text>
    </comment>
    <comment ref="K18" authorId="0" shapeId="0" xr:uid="{1789D4B4-B44A-4D5C-80FF-43C3BC293B14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bunden af vinduet ikke med regner i linjetab.</t>
        </r>
      </text>
    </comment>
    <comment ref="R22" authorId="0" shapeId="0" xr:uid="{FA3A23AF-24D2-456F-BA83-02BFDD82CF31}">
      <text>
        <r>
          <rPr>
            <b/>
            <sz val="9"/>
            <color indexed="81"/>
            <rFont val="Tahoma"/>
            <charset val="1"/>
          </rPr>
          <t>Thomas Saltoft Søndergaard Malm</t>
        </r>
        <r>
          <rPr>
            <sz val="9"/>
            <color indexed="81"/>
            <rFont val="Tahoma"/>
            <charset val="1"/>
          </rPr>
          <t xml:space="preserve">
Mekaniske ventiler har en tab på 100% da intet varme genanvendes.
Genveksanlæg der imod genbruger i 2015 omkring 85% af energien.</t>
        </r>
      </text>
    </comment>
    <comment ref="C24" authorId="0" shapeId="0" xr:uid="{749D1777-A8CE-4F73-BC82-8F428232DCF7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opmåles i brugbart gulv.</t>
        </r>
      </text>
    </comment>
    <comment ref="C25" authorId="0" shapeId="0" xr:uid="{47F097AD-2FC4-4150-A142-5AAD1AECB331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måles inder side af ydervæg og til mit skillerums væg
</t>
        </r>
      </text>
    </comment>
    <comment ref="C26" authorId="0" shapeId="0" xr:uid="{6135E48A-107E-4414-B585-0E9D63C0C725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Facade opmåles yderkant til yderkant 
</t>
        </r>
      </text>
    </comment>
    <comment ref="H26" authorId="0" shapeId="0" xr:uid="{46F34818-4BB5-4AEE-80D8-9CD5E4C918A2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her er summen af de vinduer og døren der måtte være i facade
</t>
        </r>
      </text>
    </comment>
    <comment ref="I26" authorId="0" shapeId="0" xr:uid="{5FB9AF99-EB3C-4E45-A8F2-A970118932BD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
</t>
        </r>
      </text>
    </comment>
    <comment ref="C27" authorId="0" shapeId="0" xr:uid="{D47469E2-A62E-4853-AD3D-F1EF2EE9254B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Loft måles fra ydere kant facade til midt skellerums væg</t>
        </r>
      </text>
    </comment>
    <comment ref="K28" authorId="0" shapeId="0" xr:uid="{6CB9C7DF-87A1-46BA-8DC3-4A54B143CDC9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bunden af vinduet ikke med regner i linjetab.</t>
        </r>
      </text>
    </comment>
    <comment ref="R32" authorId="0" shapeId="0" xr:uid="{1B679B88-9AE6-426E-A23C-738CFBA77FE6}">
      <text>
        <r>
          <rPr>
            <b/>
            <sz val="9"/>
            <color indexed="81"/>
            <rFont val="Tahoma"/>
            <charset val="1"/>
          </rPr>
          <t>Thomas Saltoft Søndergaard Malm</t>
        </r>
        <r>
          <rPr>
            <sz val="9"/>
            <color indexed="81"/>
            <rFont val="Tahoma"/>
            <charset val="1"/>
          </rPr>
          <t xml:space="preserve">
Mekaniske ventiler har en tab på 100% da intet varme genanvendes.
Genveksanlæg der imod genbruger i 2015 omkring 85% af energien.</t>
        </r>
      </text>
    </comment>
    <comment ref="C34" authorId="0" shapeId="0" xr:uid="{334B08A3-171D-417F-8EF5-08959A7B9F91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opmåles i brugbart gulv.</t>
        </r>
      </text>
    </comment>
    <comment ref="C35" authorId="0" shapeId="0" xr:uid="{3B346DD3-DD9E-4619-9718-E6419825EB94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måles inder side af ydervæg og til mit skillerums væg
</t>
        </r>
      </text>
    </comment>
    <comment ref="J35" authorId="0" shapeId="0" xr:uid="{57D07431-7DAE-4ED4-AD3F-3F9CCF38D08A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</t>
        </r>
      </text>
    </comment>
    <comment ref="C36" authorId="0" shapeId="0" xr:uid="{90235095-B87F-4808-AEDE-273AFA64C0F1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Facade opmåles yderkant til yderkant 
</t>
        </r>
      </text>
    </comment>
    <comment ref="H36" authorId="0" shapeId="0" xr:uid="{9C150239-27ED-4FC1-A2E7-24504CF2D8C7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her er summen af de vinduer og døren der måtte være i facade
</t>
        </r>
      </text>
    </comment>
    <comment ref="I36" authorId="0" shapeId="0" xr:uid="{DCF9482E-61A4-48D3-A4C8-4EC353370D8B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
</t>
        </r>
      </text>
    </comment>
    <comment ref="J36" authorId="0" shapeId="0" xr:uid="{CCFDE651-FC0D-4761-A6BD-E07D61299FBC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</t>
        </r>
      </text>
    </comment>
    <comment ref="C37" authorId="0" shapeId="0" xr:uid="{7E9B9D2E-154A-4CC3-A8F9-F1E12A50C8C6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Loft måles fra ydere kant facade til midt skellerums væg</t>
        </r>
      </text>
    </comment>
    <comment ref="L37" authorId="0" shapeId="0" xr:uid="{D7D87AE8-F413-4C23-B37F-6CE82E256559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38" authorId="0" shapeId="0" xr:uid="{0510A8CA-E16C-471C-BC1C-FFE5BBEE67E8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bunden af vinduet ikke med regner i linjetab.</t>
        </r>
      </text>
    </comment>
    <comment ref="R42" authorId="0" shapeId="0" xr:uid="{7CD52D9C-E4BC-4408-8711-108A5477AFFF}">
      <text>
        <r>
          <rPr>
            <b/>
            <sz val="9"/>
            <color indexed="81"/>
            <rFont val="Tahoma"/>
            <charset val="1"/>
          </rPr>
          <t>Thomas Saltoft Søndergaard Malm</t>
        </r>
        <r>
          <rPr>
            <sz val="9"/>
            <color indexed="81"/>
            <rFont val="Tahoma"/>
            <charset val="1"/>
          </rPr>
          <t xml:space="preserve">
Mekaniske ventiler har en tab på 100% da intet varme genanvendes.
Genveksanlæg der imod genbruger i 2015 omkring 85% af energien.</t>
        </r>
      </text>
    </comment>
    <comment ref="C44" authorId="0" shapeId="0" xr:uid="{772FD2A0-014A-4EC4-B18D-0642FB42E47B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opmåles i brugbart gulv.</t>
        </r>
      </text>
    </comment>
    <comment ref="C45" authorId="0" shapeId="0" xr:uid="{0299E7AF-1D71-40AF-97D6-AFE85CD7F73F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måles inder side af ydervæg og til mit skillerums væg
</t>
        </r>
      </text>
    </comment>
    <comment ref="J45" authorId="0" shapeId="0" xr:uid="{F4712EF4-9875-4313-9F9E-F5BA0735FC1E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</t>
        </r>
      </text>
    </comment>
    <comment ref="C46" authorId="0" shapeId="0" xr:uid="{AD397A51-3943-4FFB-9DB3-1EB4922133F2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Facade opmåles yderkant til yderkant 
</t>
        </r>
      </text>
    </comment>
    <comment ref="H46" authorId="0" shapeId="0" xr:uid="{EF4B2AC9-CC93-48EA-972B-FCA19C6FD3C1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her er summen af de vinduer og døren der måtte være i facade
</t>
        </r>
      </text>
    </comment>
    <comment ref="I46" authorId="0" shapeId="0" xr:uid="{908CD66A-2DA9-47D1-B1B7-FECFFADD0ADE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
</t>
        </r>
      </text>
    </comment>
    <comment ref="J46" authorId="0" shapeId="0" xr:uid="{D31C00B8-94CB-4DE1-83BF-8AFFBCF725B5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</t>
        </r>
      </text>
    </comment>
    <comment ref="C47" authorId="0" shapeId="0" xr:uid="{5C2FD5EC-0CAE-4134-99FE-43BBCFDBBDB8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Loft måles fra ydere kant facade til midt skellerums væg</t>
        </r>
      </text>
    </comment>
    <comment ref="K48" authorId="0" shapeId="0" xr:uid="{595EAF2C-9E79-408C-B972-BF80F66825F4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bunden af vinduet ikke med regner i linjetab.</t>
        </r>
      </text>
    </comment>
    <comment ref="R52" authorId="0" shapeId="0" xr:uid="{63B6D6EC-F123-4A0A-B732-1440908A2734}">
      <text>
        <r>
          <rPr>
            <b/>
            <sz val="9"/>
            <color indexed="81"/>
            <rFont val="Tahoma"/>
            <charset val="1"/>
          </rPr>
          <t>Thomas Saltoft Søndergaard Malm</t>
        </r>
        <r>
          <rPr>
            <sz val="9"/>
            <color indexed="81"/>
            <rFont val="Tahoma"/>
            <charset val="1"/>
          </rPr>
          <t xml:space="preserve">
Mekaniske ventiler har en tab på 100% da intet varme genanvendes.
Genveksanlæg der imod genbruger i 2015 omkring 85% af energien.</t>
        </r>
      </text>
    </comment>
    <comment ref="C54" authorId="0" shapeId="0" xr:uid="{50768E53-3D0F-4453-90DB-25835078B177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opmåles i brugbart gulv.</t>
        </r>
      </text>
    </comment>
    <comment ref="C55" authorId="0" shapeId="0" xr:uid="{9A87DF7D-20C0-48BE-992B-A41B16BCEB3D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måles inder side af ydervæg og til mit skillerums væg
</t>
        </r>
      </text>
    </comment>
    <comment ref="J55" authorId="0" shapeId="0" xr:uid="{015E9CEB-15F8-4A4D-A8C6-E596B954600D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</t>
        </r>
      </text>
    </comment>
    <comment ref="C56" authorId="0" shapeId="0" xr:uid="{3E23DA46-35BF-46FB-A847-4ED3E37CEE53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Facade opmåles yderkant til yderkant 
</t>
        </r>
      </text>
    </comment>
    <comment ref="H56" authorId="0" shapeId="0" xr:uid="{DAB5FE58-867E-4C51-A610-CF38FDCD5A04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her er summen af de vinduer og døren der måtte være i facade
</t>
        </r>
      </text>
    </comment>
    <comment ref="I56" authorId="0" shapeId="0" xr:uid="{FD152657-A40E-427B-8027-9F99D89FA2C9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
</t>
        </r>
      </text>
    </comment>
    <comment ref="J56" authorId="0" shapeId="0" xr:uid="{B925518A-304B-4C47-ADE4-DE05673B6D75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</t>
        </r>
      </text>
    </comment>
    <comment ref="C57" authorId="0" shapeId="0" xr:uid="{C7768650-13F3-4E1F-BC14-1438A2722BFD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Loft måles fra ydere kant facade til midt skellerums væg</t>
        </r>
      </text>
    </comment>
    <comment ref="J57" authorId="0" shapeId="0" xr:uid="{DC8414DF-E74D-4582-8C3F-15E4E52F5563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at tillægge hvis der er flere yderevæge end blot to!</t>
        </r>
      </text>
    </comment>
    <comment ref="K58" authorId="0" shapeId="0" xr:uid="{9A2C2EEB-EE21-4B7D-9B19-8DD99AADE8B3}">
      <text>
        <r>
          <rPr>
            <b/>
            <sz val="9"/>
            <color indexed="81"/>
            <rFont val="Tahoma"/>
            <charset val="1"/>
          </rPr>
          <t>Thomas Saltoft Søndergaard Malm:</t>
        </r>
        <r>
          <rPr>
            <sz val="9"/>
            <color indexed="81"/>
            <rFont val="Tahoma"/>
            <charset val="1"/>
          </rPr>
          <t xml:space="preserve">
Husk bunden af vinduet ikke med regner i linjetab.</t>
        </r>
      </text>
    </comment>
  </commentList>
</comments>
</file>

<file path=xl/sharedStrings.xml><?xml version="1.0" encoding="utf-8"?>
<sst xmlns="http://schemas.openxmlformats.org/spreadsheetml/2006/main" count="778" uniqueCount="213">
  <si>
    <t>Enhed.</t>
  </si>
  <si>
    <t>Antal.</t>
  </si>
  <si>
    <t>Ydere væk / Facade.</t>
  </si>
  <si>
    <t>Loft.</t>
  </si>
  <si>
    <t>Vinduer. Type 1</t>
  </si>
  <si>
    <t>Vinduer. Type 2</t>
  </si>
  <si>
    <t>Dør.</t>
  </si>
  <si>
    <t>Bygningsdele.</t>
  </si>
  <si>
    <t>Delta t</t>
  </si>
  <si>
    <t>Beregnet u-værdier</t>
  </si>
  <si>
    <t>Længte i meter</t>
  </si>
  <si>
    <t>Brede i meter</t>
  </si>
  <si>
    <t>Højde i meter</t>
  </si>
  <si>
    <t>m² tilbage.</t>
  </si>
  <si>
    <t>m² Fradrag</t>
  </si>
  <si>
    <t>Opbygning af konstruktion.</t>
  </si>
  <si>
    <r>
      <t>Indvendige overgangsisolans R</t>
    </r>
    <r>
      <rPr>
        <vertAlign val="subscript"/>
        <sz val="11"/>
        <color theme="1"/>
        <rFont val="i"/>
      </rPr>
      <t>si</t>
    </r>
  </si>
  <si>
    <t>Hårdt træ gulv.</t>
  </si>
  <si>
    <t>Fordelingplader i skum.</t>
  </si>
  <si>
    <t>Betonglag 2% stål</t>
  </si>
  <si>
    <t xml:space="preserve">λ ( W/mk ) </t>
  </si>
  <si>
    <t>Note.</t>
  </si>
  <si>
    <t>DS 418 s21 tabel 6,2,1</t>
  </si>
  <si>
    <t>Tykkelse i m</t>
  </si>
  <si>
    <r>
      <t>Samlet isolans ( R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)</t>
    </r>
  </si>
  <si>
    <t>U værdi for terrændæk med gulvvarme.</t>
  </si>
  <si>
    <r>
      <rPr>
        <sz val="11"/>
        <color theme="1"/>
        <rFont val="Calibri"/>
        <family val="2"/>
      </rPr>
      <t>Σ</t>
    </r>
    <r>
      <rPr>
        <sz val="9.35"/>
        <color theme="1"/>
        <rFont val="Calibri"/>
        <family val="2"/>
      </rPr>
      <t>R=</t>
    </r>
  </si>
  <si>
    <r>
      <t>U</t>
    </r>
    <r>
      <rPr>
        <sz val="11"/>
        <color theme="1"/>
        <rFont val="Calibri"/>
        <family val="2"/>
      </rPr>
      <t>ʹ</t>
    </r>
    <r>
      <rPr>
        <sz val="11"/>
        <color theme="1"/>
        <rFont val="Calibri"/>
        <family val="2"/>
        <scheme val="minor"/>
      </rPr>
      <t>= 1/</t>
    </r>
    <r>
      <rPr>
        <sz val="11"/>
        <color theme="1"/>
        <rFont val="Calibri"/>
        <family val="2"/>
      </rPr>
      <t>Σ</t>
    </r>
    <r>
      <rPr>
        <sz val="12.65"/>
        <color theme="1"/>
        <rFont val="Calibri"/>
        <family val="2"/>
      </rPr>
      <t>R</t>
    </r>
  </si>
  <si>
    <t>Denne U-værdi rykkes ind i skemaet.</t>
  </si>
  <si>
    <t>DS 418 s39 tabel 6,9,1</t>
  </si>
  <si>
    <t>Beregnet U-værdi for mur/ Facade</t>
  </si>
  <si>
    <t>Gips plade 2 lag</t>
  </si>
  <si>
    <t>Forskaldning</t>
  </si>
  <si>
    <t>Formur - massiv tegl.</t>
  </si>
  <si>
    <r>
      <t>Udvendige overgangsisolans R</t>
    </r>
    <r>
      <rPr>
        <vertAlign val="subscript"/>
        <sz val="11"/>
        <color theme="1"/>
        <rFont val="Calibri"/>
        <family val="2"/>
        <scheme val="minor"/>
      </rPr>
      <t>se</t>
    </r>
  </si>
  <si>
    <t>Rum Nr.</t>
  </si>
  <si>
    <t>Lavet af Thomas Malm</t>
  </si>
  <si>
    <t>Dato: 17/12/2023</t>
  </si>
  <si>
    <t>Indvendig m²</t>
  </si>
  <si>
    <t>Ventialtions tab i watt</t>
  </si>
  <si>
    <t>Beregnet varmetab i watt i alt</t>
  </si>
  <si>
    <t>Max tilladte varmetab</t>
  </si>
  <si>
    <t>Varmetabs beregning.</t>
  </si>
  <si>
    <t>Beregnet U-værdi for Loftkonstruktion</t>
  </si>
  <si>
    <t>Gennem spær.</t>
  </si>
  <si>
    <t>Gipsplader 2 lag</t>
  </si>
  <si>
    <t/>
  </si>
  <si>
    <t>Spærfod</t>
  </si>
  <si>
    <t>Isolans for tagrum.</t>
  </si>
  <si>
    <t>Spredt forskaldning med luft rum</t>
  </si>
  <si>
    <t>Mellem spær.</t>
  </si>
  <si>
    <t>Isolering mellem spær</t>
  </si>
  <si>
    <r>
      <t>Andel</t>
    </r>
    <r>
      <rPr>
        <vertAlign val="subscript"/>
        <sz val="11"/>
        <color theme="1"/>
        <rFont val="Calibri"/>
        <family val="2"/>
        <scheme val="minor"/>
      </rPr>
      <t>Spær</t>
    </r>
    <r>
      <rPr>
        <sz val="11"/>
        <color theme="1"/>
        <rFont val="Calibri"/>
        <family val="2"/>
        <scheme val="minor"/>
      </rPr>
      <t xml:space="preserve"> 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</si>
  <si>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>Andel</t>
    </r>
    <r>
      <rPr>
        <vertAlign val="subscript"/>
        <sz val="11"/>
        <color theme="1"/>
        <rFont val="Calibri"/>
        <family val="2"/>
        <scheme val="minor"/>
      </rPr>
      <t>isolering</t>
    </r>
    <r>
      <rPr>
        <sz val="11"/>
        <color theme="1"/>
        <rFont val="Calibri"/>
        <family val="2"/>
        <scheme val="minor"/>
      </rPr>
      <t>A</t>
    </r>
    <r>
      <rPr>
        <vertAlign val="subscript"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=</t>
    </r>
  </si>
  <si>
    <r>
      <t>Endelig uværdig U= 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* U</t>
    </r>
    <r>
      <rPr>
        <sz val="11"/>
        <color theme="1"/>
        <rFont val="Calibri"/>
        <family val="2"/>
      </rPr>
      <t>ʹ</t>
    </r>
    <r>
      <rPr>
        <sz val="11"/>
        <color theme="1"/>
        <rFont val="Calibri"/>
        <family val="2"/>
        <scheme val="minor"/>
      </rPr>
      <t xml:space="preserve"> + A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* U</t>
    </r>
    <r>
      <rPr>
        <sz val="11"/>
        <color theme="1"/>
        <rFont val="Calibri"/>
        <family val="2"/>
      </rPr>
      <t>ʹʹ</t>
    </r>
  </si>
  <si>
    <t>Andel i procent</t>
  </si>
  <si>
    <t>Max tilladte varmetab i alt</t>
  </si>
  <si>
    <t>Beregnet Uværdi for Linjetab ved vinduer og døre i Facade</t>
  </si>
  <si>
    <t xml:space="preserve">Gips plade </t>
  </si>
  <si>
    <t>Beregnet Uværdi for Linjetab ved loft</t>
  </si>
  <si>
    <t>Beregnet U- værdi for linjetab i watt</t>
  </si>
  <si>
    <t xml:space="preserve">U-værdier i henhold til </t>
  </si>
  <si>
    <t>Beregnet varmetab i watt på linjetab</t>
  </si>
  <si>
    <t>Beregnet varmetab i watt på overflade</t>
  </si>
  <si>
    <t>Meter Linje tab fundament</t>
  </si>
  <si>
    <t>Meter Linje tab vinduer/dør</t>
  </si>
  <si>
    <t>Meter Linje tab loft</t>
  </si>
  <si>
    <t>isolering - Rockwool</t>
  </si>
  <si>
    <t>BR 08</t>
  </si>
  <si>
    <t>DS 418 s39 tabel 6,5,1</t>
  </si>
  <si>
    <t>Etagedæk med gulvvarme.</t>
  </si>
  <si>
    <t>WC 3-1</t>
  </si>
  <si>
    <t>SOVE 3-2</t>
  </si>
  <si>
    <t>SOVE 3-3</t>
  </si>
  <si>
    <t>GANG 3-4</t>
  </si>
  <si>
    <t>STUE 3-5</t>
  </si>
  <si>
    <t>KØKKEN 3-5</t>
  </si>
  <si>
    <t>Genveks anlæg i %</t>
  </si>
  <si>
    <t>w</t>
  </si>
  <si>
    <t>Varmetab hus</t>
  </si>
  <si>
    <t>Varmetab max</t>
  </si>
  <si>
    <t>Varmetab pr m²</t>
  </si>
  <si>
    <r>
      <t>Udvendig isolans R</t>
    </r>
    <r>
      <rPr>
        <vertAlign val="subscript"/>
        <sz val="11"/>
        <color theme="1"/>
        <rFont val="e"/>
      </rPr>
      <t>se</t>
    </r>
  </si>
  <si>
    <r>
      <t>Samlet isolans R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</t>
    </r>
  </si>
  <si>
    <r>
      <t>Samlet isolans R</t>
    </r>
    <r>
      <rPr>
        <vertAlign val="subscript"/>
        <sz val="11"/>
        <color theme="1"/>
        <rFont val="Calibri"/>
        <family val="2"/>
        <scheme val="minor"/>
      </rPr>
      <t>t</t>
    </r>
  </si>
  <si>
    <t>Vægt/fylde</t>
  </si>
  <si>
    <t>λ lampda</t>
  </si>
  <si>
    <t>Densitet</t>
  </si>
  <si>
    <t>Varmeledningsevne</t>
  </si>
  <si>
    <t>kg/m3</t>
  </si>
  <si>
    <t>W/mK</t>
  </si>
  <si>
    <t>Natursten, tagsten, glas, keramik</t>
  </si>
  <si>
    <t>Træ og træbaserede plader</t>
  </si>
  <si>
    <t>Ekspanderet Polystyren</t>
  </si>
  <si>
    <t>Granit</t>
  </si>
  <si>
    <t>2500-2700</t>
  </si>
  <si>
    <t xml:space="preserve">Træ  </t>
  </si>
  <si>
    <t>450-700</t>
  </si>
  <si>
    <t>0,12-0,18</t>
  </si>
  <si>
    <t>over terræn</t>
  </si>
  <si>
    <t>10-45</t>
  </si>
  <si>
    <t>Konstruktionstræ (nåletræ)</t>
  </si>
  <si>
    <t>mod jord</t>
  </si>
  <si>
    <t>Hårdt træ</t>
  </si>
  <si>
    <t>kugler/granulat</t>
  </si>
  <si>
    <t>10-20</t>
  </si>
  <si>
    <t>Gnejs</t>
  </si>
  <si>
    <t>2400-2700</t>
  </si>
  <si>
    <t>Krydsfiner</t>
  </si>
  <si>
    <t>300-1000</t>
  </si>
  <si>
    <t>0,09-0,24</t>
  </si>
  <si>
    <t>Basalt</t>
  </si>
  <si>
    <t>2700-3000</t>
  </si>
  <si>
    <t>Spånplader</t>
  </si>
  <si>
    <t>300-900</t>
  </si>
  <si>
    <t>0,10-0,18</t>
  </si>
  <si>
    <t>Isolering (kl.37)</t>
  </si>
  <si>
    <t>kalksten</t>
  </si>
  <si>
    <t>Jordarter, drænmateriale</t>
  </si>
  <si>
    <t>Formur af tegl</t>
  </si>
  <si>
    <t>Marmor</t>
  </si>
  <si>
    <t>Fugtig jord (moræne)</t>
  </si>
  <si>
    <t xml:space="preserve">Bagmur af porebeton </t>
  </si>
  <si>
    <t>Skifer</t>
  </si>
  <si>
    <t>2000-2800</t>
  </si>
  <si>
    <t>Grove slagger i jord</t>
  </si>
  <si>
    <t>Gipsplade (2 lag)</t>
  </si>
  <si>
    <t>Sandsten</t>
  </si>
  <si>
    <t>Ler</t>
  </si>
  <si>
    <t>1200-1800</t>
  </si>
  <si>
    <t>For terrændæk</t>
  </si>
  <si>
    <t>Tagsten, ler</t>
  </si>
  <si>
    <t>Sand og grus</t>
  </si>
  <si>
    <t>1700-2200</t>
  </si>
  <si>
    <t>Parket</t>
  </si>
  <si>
    <t>Tagsten, beton</t>
  </si>
  <si>
    <t>Stenslag som kapilarbrydende lag</t>
  </si>
  <si>
    <t>Betonlag over gulvvarme</t>
  </si>
  <si>
    <t>Keramiske fliser, porcelæn</t>
  </si>
  <si>
    <t>Metaller</t>
  </si>
  <si>
    <t xml:space="preserve">Betonlag  </t>
  </si>
  <si>
    <t>Bygningsglans</t>
  </si>
  <si>
    <t>Aluminium</t>
  </si>
  <si>
    <t>Letklinker, konstruktion</t>
  </si>
  <si>
    <t>Plast og gummi</t>
  </si>
  <si>
    <t>Zink</t>
  </si>
  <si>
    <t>Letklinker, kapilarbrydende lag</t>
  </si>
  <si>
    <r>
      <t xml:space="preserve">0,085 </t>
    </r>
    <r>
      <rPr>
        <sz val="11"/>
        <color theme="1"/>
        <rFont val="Calibri"/>
        <family val="2"/>
      </rPr>
      <t>· 1,2</t>
    </r>
  </si>
  <si>
    <t>Polycarbonat</t>
  </si>
  <si>
    <t>Messing</t>
  </si>
  <si>
    <t>Vand og Luft</t>
  </si>
  <si>
    <t>PVC</t>
  </si>
  <si>
    <t>Rødgods, bronze</t>
  </si>
  <si>
    <t>Vand, stillestående</t>
  </si>
  <si>
    <t>Polyamid (nylon)</t>
  </si>
  <si>
    <t>Kobber</t>
  </si>
  <si>
    <t>Luft, stillestående</t>
  </si>
  <si>
    <t>Epoxy</t>
  </si>
  <si>
    <t>Sølv</t>
  </si>
  <si>
    <t>Syntetisk gummi</t>
  </si>
  <si>
    <t>Bly</t>
  </si>
  <si>
    <t>Linoleum</t>
  </si>
  <si>
    <t>Blødt stål</t>
  </si>
  <si>
    <t>Rustfri stål</t>
  </si>
  <si>
    <t>Støbejern</t>
  </si>
  <si>
    <t>BR18 (bygningsreglementet.dk)</t>
  </si>
  <si>
    <t>DS 418:2011, side 84, 85 og 86</t>
  </si>
  <si>
    <t>isolering</t>
  </si>
  <si>
    <r>
      <t>idvendige overgangsisolans R</t>
    </r>
    <r>
      <rPr>
        <vertAlign val="subscript"/>
        <sz val="11"/>
        <color theme="1"/>
        <rFont val="Calibri"/>
        <family val="2"/>
        <scheme val="minor"/>
      </rPr>
      <t>si</t>
    </r>
  </si>
  <si>
    <t>R(m²w/k)</t>
  </si>
  <si>
    <t>Beregnet U-værdi for terrændæk</t>
  </si>
  <si>
    <t>Etagedæk</t>
  </si>
  <si>
    <t>isolering.</t>
  </si>
  <si>
    <t>gennem isolering.</t>
  </si>
  <si>
    <t>Der tages højde for mur binder da de kommer til at bryde isolerings laget samt der vil for komme luft spalter i isoleringen. Derfor tillægges der et varme tab til formlen som ender med at blive et til læg på 0,012 både her og neden under!</t>
  </si>
  <si>
    <r>
      <t>Andel</t>
    </r>
    <r>
      <rPr>
        <vertAlign val="subscript"/>
        <sz val="11"/>
        <color theme="1"/>
        <rFont val="Calibri"/>
        <family val="2"/>
        <scheme val="minor"/>
      </rPr>
      <t>konstruktion</t>
    </r>
    <r>
      <rPr>
        <sz val="11"/>
        <color theme="1"/>
        <rFont val="Calibri"/>
        <family val="2"/>
        <scheme val="minor"/>
      </rPr>
      <t xml:space="preserve"> A</t>
    </r>
    <r>
      <rPr>
        <vertAlign val="subscript"/>
        <sz val="11"/>
        <color theme="1"/>
        <rFont val="Calibri"/>
        <family val="2"/>
        <scheme val="minor"/>
      </rPr>
      <t xml:space="preserve">k </t>
    </r>
    <r>
      <rPr>
        <sz val="11"/>
        <color theme="1"/>
        <rFont val="Calibri"/>
        <family val="2"/>
        <scheme val="minor"/>
      </rPr>
      <t>=</t>
    </r>
  </si>
  <si>
    <t>%</t>
  </si>
  <si>
    <t>Br 61</t>
  </si>
  <si>
    <t>Br 67</t>
  </si>
  <si>
    <t>Br 72</t>
  </si>
  <si>
    <t>Br77</t>
  </si>
  <si>
    <t>Br 82</t>
  </si>
  <si>
    <t>Br 85</t>
  </si>
  <si>
    <t>Br 95</t>
  </si>
  <si>
    <t>Br 18</t>
  </si>
  <si>
    <t>Br 15</t>
  </si>
  <si>
    <t>Br 08</t>
  </si>
  <si>
    <t>ydervæg:</t>
  </si>
  <si>
    <t>kælder ydervæg:</t>
  </si>
  <si>
    <t>terrændæk:</t>
  </si>
  <si>
    <t>terrændæk med gulv varme:</t>
  </si>
  <si>
    <t>Loft og tagkonstruktioner</t>
  </si>
  <si>
    <t>yder dør:</t>
  </si>
  <si>
    <t>vinduer:</t>
  </si>
  <si>
    <t>SOVE 2-2</t>
  </si>
  <si>
    <t>SOVE 2-4</t>
  </si>
  <si>
    <t>GANG 2-3</t>
  </si>
  <si>
    <t>WC 2-5</t>
  </si>
  <si>
    <t>Lægter.</t>
  </si>
  <si>
    <t>Forskaldning.</t>
  </si>
  <si>
    <t>Beton lag</t>
  </si>
  <si>
    <t>beton lag</t>
  </si>
  <si>
    <t>Type.</t>
  </si>
  <si>
    <t>Isolering.</t>
  </si>
  <si>
    <t>Genanvendelse af Ventilations tab i %</t>
  </si>
  <si>
    <t>gennem lægter.</t>
  </si>
  <si>
    <t>DS 418 s39 tabel 6,9,2</t>
  </si>
  <si>
    <t>U værdi for Facade.</t>
  </si>
  <si>
    <t>U værdi for Facede.</t>
  </si>
  <si>
    <t>STUE 2-1/1</t>
  </si>
  <si>
    <t>STUE 2-1/2</t>
  </si>
  <si>
    <t>U værdi for terrændæk</t>
  </si>
  <si>
    <t>luft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</si>
</sst>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i"/>
    </font>
    <font>
      <vertAlign val="subscript"/>
      <sz val="11"/>
      <color theme="1"/>
      <name val="Calibri"/>
      <family val="2"/>
      <scheme val="minor"/>
    </font>
    <font>
      <sz val="9.35"/>
      <color theme="1"/>
      <name val="Calibri"/>
      <family val="2"/>
    </font>
    <font>
      <sz val="12.65"/>
      <color theme="1"/>
      <name val="Calibri"/>
      <family val="2"/>
    </font>
    <font>
      <vertAlign val="subscript"/>
      <sz val="11"/>
      <color theme="1"/>
      <name val="e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8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0" xfId="0" applyFont="1"/>
    <xf numFmtId="0" fontId="0" fillId="2" borderId="0" xfId="0" applyFill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4" xfId="0" applyFill="1" applyBorder="1"/>
    <xf numFmtId="165" fontId="0" fillId="3" borderId="0" xfId="0" applyNumberFormat="1" applyFill="1"/>
    <xf numFmtId="2" fontId="0" fillId="2" borderId="0" xfId="0" applyNumberFormat="1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2" fontId="0" fillId="2" borderId="7" xfId="0" applyNumberFormat="1" applyFill="1" applyBorder="1"/>
    <xf numFmtId="165" fontId="0" fillId="0" borderId="0" xfId="0" quotePrefix="1" applyNumberFormat="1"/>
    <xf numFmtId="0" fontId="0" fillId="0" borderId="0" xfId="0" quotePrefix="1"/>
    <xf numFmtId="165" fontId="0" fillId="4" borderId="0" xfId="0" applyNumberFormat="1" applyFill="1"/>
    <xf numFmtId="164" fontId="0" fillId="2" borderId="0" xfId="0" applyNumberFormat="1" applyFill="1"/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2" borderId="2" xfId="0" applyNumberFormat="1" applyFill="1" applyBorder="1" applyAlignment="1">
      <alignment wrapText="1"/>
    </xf>
    <xf numFmtId="0" fontId="0" fillId="2" borderId="3" xfId="0" applyFill="1" applyBorder="1"/>
    <xf numFmtId="165" fontId="0" fillId="2" borderId="0" xfId="0" applyNumberFormat="1" applyFill="1"/>
    <xf numFmtId="2" fontId="0" fillId="0" borderId="0" xfId="0" applyNumberFormat="1"/>
    <xf numFmtId="165" fontId="0" fillId="5" borderId="0" xfId="0" applyNumberFormat="1" applyFill="1"/>
    <xf numFmtId="1" fontId="0" fillId="2" borderId="2" xfId="0" applyNumberFormat="1" applyFill="1" applyBorder="1" applyAlignment="1">
      <alignment wrapText="1"/>
    </xf>
    <xf numFmtId="0" fontId="0" fillId="2" borderId="0" xfId="0" applyFill="1" applyAlignment="1">
      <alignment horizontal="center" wrapText="1"/>
    </xf>
    <xf numFmtId="1" fontId="0" fillId="2" borderId="7" xfId="0" applyNumberFormat="1" applyFill="1" applyBorder="1"/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0" xfId="0" applyFill="1"/>
    <xf numFmtId="0" fontId="0" fillId="2" borderId="2" xfId="0" applyFill="1" applyBorder="1" applyAlignment="1">
      <alignment horizontal="center" wrapText="1"/>
    </xf>
    <xf numFmtId="165" fontId="0" fillId="5" borderId="5" xfId="0" applyNumberFormat="1" applyFill="1" applyBorder="1"/>
    <xf numFmtId="0" fontId="0" fillId="2" borderId="7" xfId="0" applyFill="1" applyBorder="1" applyAlignment="1">
      <alignment horizontal="center" wrapText="1"/>
    </xf>
    <xf numFmtId="2" fontId="0" fillId="2" borderId="2" xfId="0" applyNumberFormat="1" applyFill="1" applyBorder="1" applyAlignment="1">
      <alignment wrapText="1"/>
    </xf>
    <xf numFmtId="165" fontId="0" fillId="2" borderId="2" xfId="0" applyNumberFormat="1" applyFill="1" applyBorder="1" applyAlignment="1">
      <alignment wrapText="1"/>
    </xf>
    <xf numFmtId="0" fontId="0" fillId="0" borderId="12" xfId="0" applyBorder="1"/>
    <xf numFmtId="0" fontId="0" fillId="4" borderId="12" xfId="0" applyFill="1" applyBorder="1"/>
    <xf numFmtId="0" fontId="0" fillId="4" borderId="12" xfId="0" applyFill="1" applyBorder="1" applyAlignment="1">
      <alignment wrapText="1"/>
    </xf>
    <xf numFmtId="165" fontId="0" fillId="0" borderId="12" xfId="0" applyNumberFormat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0" fillId="2" borderId="1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/>
    <xf numFmtId="0" fontId="0" fillId="2" borderId="8" xfId="0" applyFill="1" applyBorder="1"/>
    <xf numFmtId="165" fontId="0" fillId="4" borderId="12" xfId="0" applyNumberFormat="1" applyFill="1" applyBorder="1"/>
    <xf numFmtId="0" fontId="1" fillId="2" borderId="4" xfId="0" applyFont="1" applyFill="1" applyBorder="1"/>
    <xf numFmtId="2" fontId="0" fillId="2" borderId="5" xfId="0" applyNumberFormat="1" applyFill="1" applyBorder="1"/>
    <xf numFmtId="2" fontId="0" fillId="2" borderId="4" xfId="0" applyNumberFormat="1" applyFill="1" applyBorder="1"/>
    <xf numFmtId="165" fontId="0" fillId="2" borderId="0" xfId="0" quotePrefix="1" applyNumberFormat="1" applyFill="1"/>
    <xf numFmtId="0" fontId="0" fillId="2" borderId="0" xfId="0" quotePrefix="1" applyFill="1"/>
    <xf numFmtId="165" fontId="0" fillId="2" borderId="8" xfId="0" applyNumberFormat="1" applyFill="1" applyBorder="1"/>
    <xf numFmtId="165" fontId="0" fillId="2" borderId="6" xfId="0" applyNumberFormat="1" applyFill="1" applyBorder="1"/>
    <xf numFmtId="165" fontId="0" fillId="2" borderId="7" xfId="0" applyNumberFormat="1" applyFill="1" applyBorder="1"/>
    <xf numFmtId="165" fontId="0" fillId="4" borderId="12" xfId="0" quotePrefix="1" applyNumberFormat="1" applyFill="1" applyBorder="1"/>
    <xf numFmtId="165" fontId="0" fillId="2" borderId="5" xfId="0" applyNumberFormat="1" applyFill="1" applyBorder="1"/>
    <xf numFmtId="2" fontId="0" fillId="6" borderId="0" xfId="0" applyNumberFormat="1" applyFill="1"/>
    <xf numFmtId="0" fontId="0" fillId="2" borderId="3" xfId="0" applyFill="1" applyBorder="1" applyAlignment="1">
      <alignment wrapText="1"/>
    </xf>
    <xf numFmtId="0" fontId="0" fillId="6" borderId="13" xfId="0" applyFill="1" applyBorder="1"/>
    <xf numFmtId="165" fontId="0" fillId="0" borderId="12" xfId="0" applyNumberFormat="1" applyBorder="1" applyAlignment="1">
      <alignment wrapText="1"/>
    </xf>
    <xf numFmtId="165" fontId="0" fillId="0" borderId="9" xfId="0" applyNumberFormat="1" applyBorder="1"/>
    <xf numFmtId="2" fontId="0" fillId="4" borderId="12" xfId="0" applyNumberFormat="1" applyFill="1" applyBorder="1"/>
    <xf numFmtId="2" fontId="0" fillId="4" borderId="12" xfId="0" applyNumberFormat="1" applyFill="1" applyBorder="1" applyAlignment="1">
      <alignment wrapText="1"/>
    </xf>
    <xf numFmtId="2" fontId="0" fillId="6" borderId="13" xfId="0" applyNumberFormat="1" applyFill="1" applyBorder="1"/>
    <xf numFmtId="0" fontId="0" fillId="7" borderId="1" xfId="0" applyFill="1" applyBorder="1"/>
    <xf numFmtId="0" fontId="0" fillId="7" borderId="2" xfId="0" applyFill="1" applyBorder="1"/>
    <xf numFmtId="164" fontId="0" fillId="2" borderId="2" xfId="0" applyNumberFormat="1" applyFill="1" applyBorder="1"/>
    <xf numFmtId="0" fontId="0" fillId="7" borderId="6" xfId="0" applyFill="1" applyBorder="1"/>
    <xf numFmtId="0" fontId="0" fillId="0" borderId="7" xfId="0" applyBorder="1" applyAlignment="1">
      <alignment horizontal="center"/>
    </xf>
    <xf numFmtId="10" fontId="0" fillId="4" borderId="12" xfId="0" applyNumberFormat="1" applyFill="1" applyBorder="1" applyAlignment="1">
      <alignment wrapText="1"/>
    </xf>
    <xf numFmtId="0" fontId="0" fillId="2" borderId="2" xfId="0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11" fillId="0" borderId="0" xfId="1"/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165" fontId="0" fillId="3" borderId="7" xfId="0" applyNumberFormat="1" applyFill="1" applyBorder="1"/>
    <xf numFmtId="165" fontId="0" fillId="5" borderId="7" xfId="0" applyNumberFormat="1" applyFill="1" applyBorder="1"/>
    <xf numFmtId="0" fontId="0" fillId="2" borderId="0" xfId="0" applyFill="1" applyAlignment="1">
      <alignment horizontal="center" vertical="center" wrapText="1"/>
    </xf>
    <xf numFmtId="165" fontId="0" fillId="4" borderId="11" xfId="0" quotePrefix="1" applyNumberFormat="1" applyFill="1" applyBorder="1"/>
    <xf numFmtId="2" fontId="0" fillId="0" borderId="12" xfId="0" applyNumberFormat="1" applyBorder="1" applyAlignment="1">
      <alignment wrapText="1"/>
    </xf>
    <xf numFmtId="2" fontId="0" fillId="0" borderId="12" xfId="0" applyNumberFormat="1" applyBorder="1"/>
    <xf numFmtId="2" fontId="0" fillId="0" borderId="9" xfId="0" applyNumberFormat="1" applyBorder="1"/>
    <xf numFmtId="1" fontId="0" fillId="2" borderId="7" xfId="0" applyNumberFormat="1" applyFill="1" applyBorder="1" applyAlignment="1">
      <alignment horizontal="center"/>
    </xf>
    <xf numFmtId="0" fontId="0" fillId="6" borderId="14" xfId="0" applyFill="1" applyBorder="1"/>
    <xf numFmtId="164" fontId="0" fillId="2" borderId="7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65" fontId="0" fillId="8" borderId="7" xfId="0" applyNumberFormat="1" applyFill="1" applyBorder="1"/>
    <xf numFmtId="165" fontId="0" fillId="8" borderId="8" xfId="0" applyNumberFormat="1" applyFill="1" applyBorder="1"/>
    <xf numFmtId="10" fontId="0" fillId="4" borderId="12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9" borderId="16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/>
    </xf>
    <xf numFmtId="0" fontId="0" fillId="9" borderId="23" xfId="0" applyFill="1" applyBorder="1" applyAlignment="1">
      <alignment horizontal="center" vertical="center"/>
    </xf>
    <xf numFmtId="0" fontId="0" fillId="0" borderId="19" xfId="0" applyBorder="1"/>
    <xf numFmtId="0" fontId="0" fillId="0" borderId="22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2" xfId="0" applyBorder="1"/>
    <xf numFmtId="165" fontId="0" fillId="0" borderId="0" xfId="0" applyNumberFormat="1" applyAlignment="1">
      <alignment horizontal="center"/>
    </xf>
    <xf numFmtId="0" fontId="0" fillId="0" borderId="19" xfId="0" applyBorder="1" applyAlignment="1">
      <alignment horizontal="left"/>
    </xf>
    <xf numFmtId="0" fontId="0" fillId="9" borderId="20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0" xfId="0" applyFill="1"/>
    <xf numFmtId="165" fontId="0" fillId="9" borderId="0" xfId="0" applyNumberFormat="1" applyFill="1" applyAlignment="1">
      <alignment horizontal="center"/>
    </xf>
    <xf numFmtId="164" fontId="0" fillId="9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9" borderId="16" xfId="0" applyFill="1" applyBorder="1"/>
    <xf numFmtId="0" fontId="0" fillId="9" borderId="17" xfId="0" applyFill="1" applyBorder="1"/>
    <xf numFmtId="0" fontId="0" fillId="9" borderId="27" xfId="0" applyFill="1" applyBorder="1"/>
    <xf numFmtId="0" fontId="0" fillId="9" borderId="28" xfId="0" applyFill="1" applyBorder="1"/>
    <xf numFmtId="0" fontId="0" fillId="9" borderId="15" xfId="0" applyFill="1" applyBorder="1"/>
    <xf numFmtId="0" fontId="0" fillId="10" borderId="19" xfId="0" applyFill="1" applyBorder="1"/>
    <xf numFmtId="0" fontId="0" fillId="10" borderId="0" xfId="0" applyFill="1" applyAlignment="1">
      <alignment horizontal="center"/>
    </xf>
    <xf numFmtId="0" fontId="0" fillId="10" borderId="22" xfId="0" applyFill="1" applyBorder="1" applyAlignment="1">
      <alignment horizontal="center"/>
    </xf>
    <xf numFmtId="49" fontId="0" fillId="10" borderId="0" xfId="0" applyNumberFormat="1" applyFill="1" applyAlignment="1">
      <alignment horizontal="center"/>
    </xf>
    <xf numFmtId="165" fontId="0" fillId="10" borderId="22" xfId="0" applyNumberFormat="1" applyFill="1" applyBorder="1" applyAlignment="1">
      <alignment horizontal="center"/>
    </xf>
    <xf numFmtId="0" fontId="0" fillId="10" borderId="24" xfId="0" applyFill="1" applyBorder="1"/>
    <xf numFmtId="49" fontId="0" fillId="10" borderId="7" xfId="0" applyNumberFormat="1" applyFill="1" applyBorder="1" applyAlignment="1">
      <alignment horizontal="center"/>
    </xf>
    <xf numFmtId="165" fontId="0" fillId="10" borderId="25" xfId="0" applyNumberFormat="1" applyFill="1" applyBorder="1" applyAlignment="1">
      <alignment horizontal="center"/>
    </xf>
    <xf numFmtId="165" fontId="0" fillId="10" borderId="0" xfId="0" applyNumberFormat="1" applyFill="1" applyAlignment="1">
      <alignment horizontal="center"/>
    </xf>
    <xf numFmtId="164" fontId="0" fillId="10" borderId="22" xfId="0" applyNumberFormat="1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10" borderId="0" xfId="0" applyFill="1"/>
    <xf numFmtId="0" fontId="0" fillId="10" borderId="19" xfId="0" applyFill="1" applyBorder="1" applyAlignment="1">
      <alignment horizontal="left"/>
    </xf>
    <xf numFmtId="0" fontId="0" fillId="10" borderId="21" xfId="0" applyFill="1" applyBorder="1" applyAlignment="1">
      <alignment horizontal="center"/>
    </xf>
    <xf numFmtId="0" fontId="0" fillId="4" borderId="19" xfId="0" applyFill="1" applyBorder="1"/>
    <xf numFmtId="0" fontId="0" fillId="4" borderId="0" xfId="0" applyFill="1"/>
    <xf numFmtId="0" fontId="0" fillId="4" borderId="22" xfId="0" applyFill="1" applyBorder="1"/>
    <xf numFmtId="2" fontId="0" fillId="2" borderId="2" xfId="0" applyNumberFormat="1" applyFill="1" applyBorder="1"/>
    <xf numFmtId="164" fontId="0" fillId="11" borderId="7" xfId="0" applyNumberFormat="1" applyFill="1" applyBorder="1" applyAlignment="1">
      <alignment horizontal="center"/>
    </xf>
    <xf numFmtId="166" fontId="0" fillId="2" borderId="0" xfId="0" applyNumberForma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 vertical="center" wrapText="1"/>
    </xf>
    <xf numFmtId="2" fontId="0" fillId="2" borderId="7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164" fontId="0" fillId="11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56685</xdr:colOff>
      <xdr:row>0</xdr:row>
      <xdr:rowOff>27878</xdr:rowOff>
    </xdr:from>
    <xdr:to>
      <xdr:col>1</xdr:col>
      <xdr:colOff>567225</xdr:colOff>
      <xdr:row>1</xdr:row>
      <xdr:rowOff>182425</xdr:rowOff>
    </xdr:to>
    <xdr:pic>
      <xdr:nvPicPr>
        <xdr:cNvPr id="2" name="Billede 1" descr="Et billede, der indeholder Font/skrifttype, tekst, logo, Grafik&#10;&#10;Automatisk genereret beskrivelse">
          <a:extLst>
            <a:ext uri="{FF2B5EF4-FFF2-40B4-BE49-F238E27FC236}">
              <a16:creationId xmlns:a16="http://schemas.microsoft.com/office/drawing/2014/main" id="{FE007BB5-30AB-48C5-8387-277B24DD1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85" y="27878"/>
          <a:ext cx="1120140" cy="337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56685</xdr:colOff>
      <xdr:row>0</xdr:row>
      <xdr:rowOff>27878</xdr:rowOff>
    </xdr:from>
    <xdr:to>
      <xdr:col>1</xdr:col>
      <xdr:colOff>568495</xdr:colOff>
      <xdr:row>2</xdr:row>
      <xdr:rowOff>382</xdr:rowOff>
    </xdr:to>
    <xdr:pic>
      <xdr:nvPicPr>
        <xdr:cNvPr id="2" name="Billede 1" descr="Et billede, der indeholder Font/skrifttype, tekst, logo, Grafik&#10;&#10;Automatisk genereret beskrivelse">
          <a:extLst>
            <a:ext uri="{FF2B5EF4-FFF2-40B4-BE49-F238E27FC236}">
              <a16:creationId xmlns:a16="http://schemas.microsoft.com/office/drawing/2014/main" id="{D659F926-3400-F3C7-1A22-D0AA516F6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85" y="27878"/>
          <a:ext cx="1123857" cy="3404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112643</xdr:colOff>
      <xdr:row>19</xdr:row>
      <xdr:rowOff>112643</xdr:rowOff>
    </xdr:from>
    <xdr:to>
      <xdr:col>9</xdr:col>
      <xdr:colOff>81267</xdr:colOff>
      <xdr:row>19</xdr:row>
      <xdr:rowOff>114605</xdr:rowOff>
    </xdr:to>
    <xdr:cxnSp macro="">
      <xdr:nvCxnSpPr>
        <xdr:cNvPr id="2" name="Lige pilforbindelse 1">
          <a:extLst>
            <a:ext uri="{FF2B5EF4-FFF2-40B4-BE49-F238E27FC236}">
              <a16:creationId xmlns:a16="http://schemas.microsoft.com/office/drawing/2014/main" id="{1E3880D4-1D85-4F46-B5E2-A98C1BA2484F}"/>
            </a:ext>
          </a:extLst>
        </xdr:cNvPr>
        <xdr:cNvCxnSpPr/>
      </xdr:nvCxnSpPr>
      <xdr:spPr>
        <a:xfrm flipH="1" flipV="1">
          <a:off x="5512904" y="3902765"/>
          <a:ext cx="578224" cy="19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419100</xdr:colOff>
      <xdr:row>4</xdr:row>
      <xdr:rowOff>175260</xdr:rowOff>
    </xdr:from>
    <xdr:to>
      <xdr:col>23</xdr:col>
      <xdr:colOff>354470</xdr:colOff>
      <xdr:row>14</xdr:row>
      <xdr:rowOff>114300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A8656C7-45BD-88C2-C648-DB72A0BF7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2060" y="906780"/>
          <a:ext cx="6031370" cy="2164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107576</xdr:colOff>
      <xdr:row>17</xdr:row>
      <xdr:rowOff>107576</xdr:rowOff>
    </xdr:from>
    <xdr:to>
      <xdr:col>23</xdr:col>
      <xdr:colOff>76200</xdr:colOff>
      <xdr:row>17</xdr:row>
      <xdr:rowOff>109538</xdr:rowOff>
    </xdr:to>
    <xdr:cxnSp macro="">
      <xdr:nvCxnSpPr>
        <xdr:cNvPr id="4" name="Lige pilforbindelse 3">
          <a:extLst>
            <a:ext uri="{FF2B5EF4-FFF2-40B4-BE49-F238E27FC236}">
              <a16:creationId xmlns:a16="http://schemas.microsoft.com/office/drawing/2014/main" id="{D7584A2C-6B3C-4CB2-AB85-A0611B4B8855}"/>
            </a:ext>
          </a:extLst>
        </xdr:cNvPr>
        <xdr:cNvCxnSpPr/>
      </xdr:nvCxnSpPr>
      <xdr:spPr>
        <a:xfrm flipH="1" flipV="1">
          <a:off x="5144396" y="7011296"/>
          <a:ext cx="578224" cy="19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104214</xdr:colOff>
      <xdr:row>41</xdr:row>
      <xdr:rowOff>95809</xdr:rowOff>
    </xdr:from>
    <xdr:to>
      <xdr:col>9</xdr:col>
      <xdr:colOff>72838</xdr:colOff>
      <xdr:row>41</xdr:row>
      <xdr:rowOff>97771</xdr:rowOff>
    </xdr:to>
    <xdr:cxnSp macro="">
      <xdr:nvCxnSpPr>
        <xdr:cNvPr id="7" name="Lige pilforbindelse 6">
          <a:extLst>
            <a:ext uri="{FF2B5EF4-FFF2-40B4-BE49-F238E27FC236}">
              <a16:creationId xmlns:a16="http://schemas.microsoft.com/office/drawing/2014/main" id="{DF77360A-FAA2-48FF-A4A0-FED8D90F380F}"/>
            </a:ext>
          </a:extLst>
        </xdr:cNvPr>
        <xdr:cNvCxnSpPr/>
      </xdr:nvCxnSpPr>
      <xdr:spPr>
        <a:xfrm flipH="1" flipV="1">
          <a:off x="5142379" y="7151033"/>
          <a:ext cx="578224" cy="19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13854</xdr:colOff>
      <xdr:row>20</xdr:row>
      <xdr:rowOff>346364</xdr:rowOff>
    </xdr:from>
    <xdr:to>
      <xdr:col>26</xdr:col>
      <xdr:colOff>590842</xdr:colOff>
      <xdr:row>36</xdr:row>
      <xdr:rowOff>170065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2C42208B-FDE7-C738-C8E8-519A69E04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8072" y="3893128"/>
          <a:ext cx="7286398" cy="2964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39</xdr:row>
      <xdr:rowOff>114300</xdr:rowOff>
    </xdr:from>
    <xdr:to>
      <xdr:col>8</xdr:col>
      <xdr:colOff>281940</xdr:colOff>
      <xdr:row>39</xdr:row>
      <xdr:rowOff>116541</xdr:rowOff>
    </xdr:to>
    <xdr:cxnSp macro="">
      <xdr:nvCxnSpPr>
        <xdr:cNvPr id="2" name="Lige pilforbindelse 1">
          <a:extLst>
            <a:ext uri="{FF2B5EF4-FFF2-40B4-BE49-F238E27FC236}">
              <a16:creationId xmlns:a16="http://schemas.microsoft.com/office/drawing/2014/main" id="{B2F088B6-66FA-42B6-B9A9-2C42176C4577}"/>
            </a:ext>
          </a:extLst>
        </xdr:cNvPr>
        <xdr:cNvCxnSpPr/>
      </xdr:nvCxnSpPr>
      <xdr:spPr>
        <a:xfrm flipH="1">
          <a:off x="4679576" y="7563971"/>
          <a:ext cx="739140" cy="224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68580</xdr:colOff>
      <xdr:row>31</xdr:row>
      <xdr:rowOff>99060</xdr:rowOff>
    </xdr:from>
    <xdr:to>
      <xdr:col>21</xdr:col>
      <xdr:colOff>320040</xdr:colOff>
      <xdr:row>31</xdr:row>
      <xdr:rowOff>99060</xdr:rowOff>
    </xdr:to>
    <xdr:cxnSp macro="">
      <xdr:nvCxnSpPr>
        <xdr:cNvPr id="5" name="Lige pilforbindelse 4">
          <a:extLst>
            <a:ext uri="{FF2B5EF4-FFF2-40B4-BE49-F238E27FC236}">
              <a16:creationId xmlns:a16="http://schemas.microsoft.com/office/drawing/2014/main" id="{4C62A3A6-5DF0-4BB6-9F56-40015E293662}"/>
            </a:ext>
          </a:extLst>
        </xdr:cNvPr>
        <xdr:cNvCxnSpPr/>
      </xdr:nvCxnSpPr>
      <xdr:spPr>
        <a:xfrm flipH="1">
          <a:off x="12870180" y="6065520"/>
          <a:ext cx="2514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8965</xdr:colOff>
      <xdr:row>33</xdr:row>
      <xdr:rowOff>179294</xdr:rowOff>
    </xdr:from>
    <xdr:to>
      <xdr:col>25</xdr:col>
      <xdr:colOff>0</xdr:colOff>
      <xdr:row>50</xdr:row>
      <xdr:rowOff>166645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35D9D7DE-FB2F-B51E-13C5-C634A755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9530" y="6463553"/>
          <a:ext cx="6929717" cy="31429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34</xdr:row>
      <xdr:rowOff>175260</xdr:rowOff>
    </xdr:from>
    <xdr:to>
      <xdr:col>4</xdr:col>
      <xdr:colOff>2050386</xdr:colOff>
      <xdr:row>49</xdr:row>
      <xdr:rowOff>59091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26B9C64F-6C55-4C55-936F-B417D4185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6446520"/>
          <a:ext cx="6210906" cy="2627031"/>
        </a:xfrm>
        <a:prstGeom prst="rect">
          <a:avLst/>
        </a:prstGeom>
      </xdr:spPr>
    </xdr:pic>
    <xdr:clientData/>
  </xdr:twoCellAnchor>
  <xdr:twoCellAnchor editAs="oneCell">
    <xdr:from>
      <xdr:col>5</xdr:col>
      <xdr:colOff>441960</xdr:colOff>
      <xdr:row>34</xdr:row>
      <xdr:rowOff>137160</xdr:rowOff>
    </xdr:from>
    <xdr:to>
      <xdr:col>10</xdr:col>
      <xdr:colOff>580109</xdr:colOff>
      <xdr:row>44</xdr:row>
      <xdr:rowOff>994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31481C3C-2FE9-413A-B721-AE4DF3537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8540" y="6408420"/>
          <a:ext cx="6043649" cy="1692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19</xdr:col>
      <xdr:colOff>220637</xdr:colOff>
      <xdr:row>38</xdr:row>
      <xdr:rowOff>115297</xdr:rowOff>
    </xdr:to>
    <xdr:pic>
      <xdr:nvPicPr>
        <xdr:cNvPr id="2" name="Billede 1" descr="Et billede, der indeholder tekst, skærmbillede, nummer/tal, Font/skrifttype&#10;&#10;Automatisk genereret beskrivelse">
          <a:extLst>
            <a:ext uri="{FF2B5EF4-FFF2-40B4-BE49-F238E27FC236}">
              <a16:creationId xmlns:a16="http://schemas.microsoft.com/office/drawing/2014/main" id="{95CCED58-312A-574C-A149-8DC75C1A2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09550"/>
          <a:ext cx="11193437" cy="71447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bygningsreglementet.dk/Tekniske-bestemmelser/11/Krav/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4363F-FF75-4BAC-886A-A7228631AC10}">
  <dimension ref="A1:AA66"/>
  <sheetViews>
    <sheetView topLeftCell="B1" zoomScale="82" zoomScaleNormal="82" workbookViewId="0">
      <selection activeCell="L71" sqref="L71"/>
    </sheetView>
  </sheetViews>
  <sheetFormatPr defaultRowHeight="14.4"/>
  <cols>
    <col min="3" max="3" width="27.33203125" customWidth="1"/>
    <col min="10" max="10" width="12" customWidth="1"/>
    <col min="11" max="11" width="12.6640625" customWidth="1"/>
    <col min="12" max="12" width="11.5546875" customWidth="1"/>
    <col min="14" max="14" width="9.5546875" customWidth="1"/>
    <col min="15" max="15" width="12.109375" customWidth="1"/>
    <col min="16" max="18" width="10.5546875" customWidth="1"/>
    <col min="19" max="19" width="13.6640625" customWidth="1"/>
    <col min="20" max="20" width="12" bestFit="1" customWidth="1"/>
    <col min="21" max="21" width="3.109375" customWidth="1"/>
    <col min="22" max="22" width="13" customWidth="1"/>
    <col min="23" max="23" width="13.44140625" customWidth="1"/>
    <col min="24" max="24" width="12.109375" customWidth="1"/>
    <col min="25" max="25" width="2.6640625" customWidth="1"/>
  </cols>
  <sheetData>
    <row r="1" spans="1:27">
      <c r="A1" s="148"/>
      <c r="B1" s="149"/>
      <c r="C1" s="28" t="s">
        <v>36</v>
      </c>
      <c r="D1" s="152" t="s">
        <v>7</v>
      </c>
      <c r="E1" s="153"/>
      <c r="F1" s="153"/>
      <c r="G1" s="153"/>
      <c r="H1" s="153"/>
      <c r="I1" s="153"/>
      <c r="J1" s="153"/>
      <c r="K1" s="153"/>
      <c r="L1" s="154"/>
      <c r="M1" s="152" t="s">
        <v>42</v>
      </c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4"/>
    </row>
    <row r="2" spans="1:27">
      <c r="A2" s="150"/>
      <c r="B2" s="151"/>
      <c r="C2" s="29" t="s">
        <v>37</v>
      </c>
      <c r="D2" s="155"/>
      <c r="E2" s="156"/>
      <c r="F2" s="156"/>
      <c r="G2" s="156"/>
      <c r="H2" s="156"/>
      <c r="I2" s="156"/>
      <c r="J2" s="156"/>
      <c r="K2" s="156"/>
      <c r="L2" s="157"/>
      <c r="M2" s="155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7"/>
    </row>
    <row r="3" spans="1:27" ht="45" customHeight="1">
      <c r="A3" s="77" t="s">
        <v>35</v>
      </c>
      <c r="B3" s="1"/>
      <c r="C3" s="158" t="s">
        <v>0</v>
      </c>
      <c r="D3" s="160" t="s">
        <v>10</v>
      </c>
      <c r="E3" s="162" t="s">
        <v>11</v>
      </c>
      <c r="F3" s="162" t="s">
        <v>12</v>
      </c>
      <c r="G3" s="164" t="s">
        <v>1</v>
      </c>
      <c r="H3" s="162" t="s">
        <v>14</v>
      </c>
      <c r="I3" s="162" t="s">
        <v>13</v>
      </c>
      <c r="J3" s="166" t="s">
        <v>64</v>
      </c>
      <c r="K3" s="166" t="s">
        <v>65</v>
      </c>
      <c r="L3" s="168" t="s">
        <v>66</v>
      </c>
      <c r="M3" s="162" t="s">
        <v>8</v>
      </c>
      <c r="N3" s="166" t="s">
        <v>9</v>
      </c>
      <c r="O3" s="166" t="s">
        <v>60</v>
      </c>
      <c r="P3" s="166" t="s">
        <v>62</v>
      </c>
      <c r="Q3" s="166" t="s">
        <v>63</v>
      </c>
      <c r="R3" s="31" t="s">
        <v>77</v>
      </c>
      <c r="S3" s="162" t="s">
        <v>39</v>
      </c>
      <c r="T3" s="166" t="s">
        <v>40</v>
      </c>
      <c r="U3" s="31"/>
      <c r="V3" s="31" t="s">
        <v>61</v>
      </c>
      <c r="W3" s="162" t="s">
        <v>41</v>
      </c>
      <c r="X3" s="162" t="s">
        <v>56</v>
      </c>
      <c r="Y3" s="168"/>
    </row>
    <row r="4" spans="1:27">
      <c r="A4" s="171" t="s">
        <v>71</v>
      </c>
      <c r="B4" s="172"/>
      <c r="C4" s="159"/>
      <c r="D4" s="161"/>
      <c r="E4" s="163"/>
      <c r="F4" s="163"/>
      <c r="G4" s="165"/>
      <c r="H4" s="163"/>
      <c r="I4" s="163"/>
      <c r="J4" s="167"/>
      <c r="K4" s="167"/>
      <c r="L4" s="170"/>
      <c r="M4" s="163"/>
      <c r="N4" s="167"/>
      <c r="O4" s="167"/>
      <c r="P4" s="167"/>
      <c r="Q4" s="167"/>
      <c r="R4" s="33"/>
      <c r="S4" s="163"/>
      <c r="T4" s="167"/>
      <c r="U4" s="26"/>
      <c r="V4" s="26" t="s">
        <v>68</v>
      </c>
      <c r="W4" s="163"/>
      <c r="X4" s="169"/>
      <c r="Y4" s="170"/>
    </row>
    <row r="5" spans="1:27">
      <c r="A5" s="173"/>
      <c r="B5" s="174"/>
      <c r="C5" s="5" t="s">
        <v>38</v>
      </c>
      <c r="D5" s="83"/>
      <c r="E5" s="83"/>
      <c r="F5" s="6"/>
      <c r="G5" s="5"/>
      <c r="H5" s="6"/>
      <c r="I5" s="34">
        <f>D5*E5</f>
        <v>0</v>
      </c>
      <c r="J5" s="6"/>
      <c r="K5" s="6"/>
      <c r="L5" s="60"/>
      <c r="M5" s="6">
        <v>32</v>
      </c>
      <c r="N5" s="6"/>
      <c r="O5" s="6"/>
      <c r="P5" s="6"/>
      <c r="Q5" s="6"/>
      <c r="R5" s="72">
        <v>1</v>
      </c>
      <c r="S5" s="20">
        <f>1.21*0.3*I5*M5*R5</f>
        <v>0</v>
      </c>
      <c r="T5" s="25"/>
      <c r="U5" s="25"/>
      <c r="V5" s="38">
        <v>1</v>
      </c>
      <c r="W5" s="20">
        <f>I5*M5*V5</f>
        <v>0</v>
      </c>
      <c r="X5" s="5"/>
      <c r="Y5" s="10"/>
    </row>
    <row r="6" spans="1:27">
      <c r="A6" s="7"/>
      <c r="B6" s="1"/>
      <c r="C6" s="1" t="s">
        <v>70</v>
      </c>
      <c r="D6" s="84"/>
      <c r="E6" s="84"/>
      <c r="F6" s="1"/>
      <c r="G6" s="1"/>
      <c r="H6" s="1"/>
      <c r="I6" s="9">
        <f>E6*D6</f>
        <v>0</v>
      </c>
      <c r="J6" s="9">
        <f>D6+E6</f>
        <v>0</v>
      </c>
      <c r="K6" s="1"/>
      <c r="L6" s="10"/>
      <c r="M6" s="37">
        <v>0</v>
      </c>
      <c r="N6" s="8">
        <f>'U-Etagedæk-Gulv'!H20</f>
        <v>0.23911682270078372</v>
      </c>
      <c r="O6" s="24">
        <f>'U- Facade'!H19</f>
        <v>0.40571356062968317</v>
      </c>
      <c r="P6" s="17">
        <f>J6*M5*O6</f>
        <v>0</v>
      </c>
      <c r="Q6" s="17">
        <f>I6*M6*N6</f>
        <v>0</v>
      </c>
      <c r="R6" s="17"/>
      <c r="S6" s="1"/>
      <c r="T6" s="4"/>
      <c r="U6" s="4"/>
      <c r="V6" s="64">
        <v>0.3</v>
      </c>
      <c r="W6" s="17">
        <f>I6*M6*V6</f>
        <v>0</v>
      </c>
      <c r="X6" s="1"/>
      <c r="Y6" s="10"/>
    </row>
    <row r="7" spans="1:27">
      <c r="A7" s="7"/>
      <c r="B7" s="1"/>
      <c r="C7" s="1" t="s">
        <v>2</v>
      </c>
      <c r="D7" s="84"/>
      <c r="E7" s="84"/>
      <c r="F7" s="84"/>
      <c r="G7" s="1"/>
      <c r="H7" s="9">
        <f>H9+H10+H11</f>
        <v>0</v>
      </c>
      <c r="I7" s="9">
        <f>D7*F7+(E7*F7)-H7</f>
        <v>0</v>
      </c>
      <c r="J7" s="9">
        <f>D7+E7</f>
        <v>0</v>
      </c>
      <c r="K7" s="1"/>
      <c r="L7" s="10"/>
      <c r="M7" s="1">
        <v>32</v>
      </c>
      <c r="N7" s="8">
        <f>'U- Facade'!H19</f>
        <v>0.40571356062968317</v>
      </c>
      <c r="O7" s="24">
        <f>'U- Facade'!H36</f>
        <v>0.21225417270457367</v>
      </c>
      <c r="P7" s="17">
        <f>J7*M7*'U- Facade'!H36</f>
        <v>0</v>
      </c>
      <c r="Q7" s="17">
        <f t="shared" ref="Q7:Q11" si="0">I7*M7*N7</f>
        <v>0</v>
      </c>
      <c r="R7" s="17"/>
      <c r="S7" s="1"/>
      <c r="T7" s="4"/>
      <c r="U7" s="4"/>
      <c r="V7" s="64">
        <v>0.4</v>
      </c>
      <c r="W7" s="17">
        <f>I7*M7*V7</f>
        <v>0</v>
      </c>
      <c r="X7" s="1"/>
      <c r="Y7" s="10"/>
    </row>
    <row r="8" spans="1:27">
      <c r="A8" s="7"/>
      <c r="B8" s="1"/>
      <c r="C8" s="1" t="s">
        <v>3</v>
      </c>
      <c r="D8" s="84"/>
      <c r="E8" s="85"/>
      <c r="F8" s="22"/>
      <c r="G8" s="1"/>
      <c r="H8" s="9"/>
      <c r="I8" s="9">
        <f>D8*E8</f>
        <v>0</v>
      </c>
      <c r="J8" s="9">
        <f>E8+D8</f>
        <v>0</v>
      </c>
      <c r="K8" s="1"/>
      <c r="L8" s="50">
        <f>D8+E8*2</f>
        <v>0</v>
      </c>
      <c r="M8" s="1">
        <v>32</v>
      </c>
      <c r="N8" s="8">
        <f>'U-loft'!G40</f>
        <v>0.29088182215182673</v>
      </c>
      <c r="O8" s="24">
        <f>'U-loft'!U32</f>
        <v>0.14489056879538537</v>
      </c>
      <c r="P8" s="17">
        <f>J8*M8*'U-loft'!U32</f>
        <v>0</v>
      </c>
      <c r="Q8" s="17">
        <f t="shared" si="0"/>
        <v>0</v>
      </c>
      <c r="R8" s="17"/>
      <c r="S8" s="1"/>
      <c r="T8" s="4"/>
      <c r="U8" s="4"/>
      <c r="V8" s="64">
        <v>0.25</v>
      </c>
      <c r="W8" s="17">
        <f>I8*M8*V8</f>
        <v>0</v>
      </c>
      <c r="X8" s="1"/>
      <c r="Y8" s="10"/>
    </row>
    <row r="9" spans="1:27">
      <c r="A9" s="7"/>
      <c r="B9" s="1"/>
      <c r="C9" s="1" t="s">
        <v>4</v>
      </c>
      <c r="D9" s="1"/>
      <c r="E9" s="84"/>
      <c r="F9" s="84"/>
      <c r="G9" s="36"/>
      <c r="H9" s="9">
        <f>E9*F9*G9</f>
        <v>0</v>
      </c>
      <c r="I9" s="9"/>
      <c r="J9" s="1"/>
      <c r="K9" s="9">
        <f>((F9*2)+E9)*G9</f>
        <v>0</v>
      </c>
      <c r="L9" s="10"/>
      <c r="M9" s="1">
        <v>32</v>
      </c>
      <c r="N9" s="1">
        <v>1.7</v>
      </c>
      <c r="O9" s="1"/>
      <c r="P9" s="17">
        <f>K9*M9*'U- Facade'!H36</f>
        <v>0</v>
      </c>
      <c r="Q9" s="17">
        <f t="shared" si="0"/>
        <v>0</v>
      </c>
      <c r="R9" s="17"/>
      <c r="S9" s="1"/>
      <c r="T9" s="4"/>
      <c r="U9" s="4"/>
      <c r="V9" s="64">
        <v>2</v>
      </c>
      <c r="W9" s="17">
        <f>H9*M9*V9</f>
        <v>0</v>
      </c>
      <c r="X9" s="1"/>
      <c r="Y9" s="10"/>
    </row>
    <row r="10" spans="1:27">
      <c r="A10" s="7"/>
      <c r="B10" s="1"/>
      <c r="C10" s="1" t="s">
        <v>5</v>
      </c>
      <c r="D10" s="1"/>
      <c r="E10" s="84"/>
      <c r="F10" s="84"/>
      <c r="G10" s="36"/>
      <c r="H10" s="9">
        <f t="shared" ref="H10:H11" si="1">E10*F10*G10</f>
        <v>0</v>
      </c>
      <c r="I10" s="9"/>
      <c r="J10" s="1"/>
      <c r="K10" s="9">
        <f>((F10*2)+E10)*G10</f>
        <v>0</v>
      </c>
      <c r="L10" s="10"/>
      <c r="M10" s="1">
        <v>32</v>
      </c>
      <c r="N10" s="1">
        <v>1.7</v>
      </c>
      <c r="O10" s="1"/>
      <c r="P10" s="17">
        <f>K10*M10*'U- Facade'!H36</f>
        <v>0</v>
      </c>
      <c r="Q10" s="17">
        <f t="shared" si="0"/>
        <v>0</v>
      </c>
      <c r="R10" s="17"/>
      <c r="S10" s="1"/>
      <c r="T10" s="17"/>
      <c r="U10" s="17"/>
      <c r="V10" s="64">
        <v>2</v>
      </c>
      <c r="W10" s="17">
        <f>H10*M10*V10</f>
        <v>0</v>
      </c>
      <c r="X10" s="1"/>
      <c r="Y10" s="10"/>
    </row>
    <row r="11" spans="1:27">
      <c r="A11" s="11"/>
      <c r="B11" s="12"/>
      <c r="C11" s="12" t="s">
        <v>6</v>
      </c>
      <c r="D11" s="12"/>
      <c r="E11" s="84"/>
      <c r="F11" s="84"/>
      <c r="G11" s="36"/>
      <c r="H11" s="13">
        <f t="shared" si="1"/>
        <v>0</v>
      </c>
      <c r="I11" s="13"/>
      <c r="J11" s="12"/>
      <c r="K11" s="13">
        <f>((F11*2)+E11)*G11</f>
        <v>0</v>
      </c>
      <c r="L11" s="47"/>
      <c r="M11" s="12">
        <v>32</v>
      </c>
      <c r="N11" s="12">
        <v>1.4</v>
      </c>
      <c r="O11" s="18"/>
      <c r="P11" s="18">
        <f>L11*N11*'U- Facade'!I36</f>
        <v>0</v>
      </c>
      <c r="Q11" s="17">
        <f t="shared" si="0"/>
        <v>0</v>
      </c>
      <c r="R11" s="18"/>
      <c r="S11" s="12"/>
      <c r="T11" s="88">
        <f>Q11+Q10+Q9+Q8+Q7+Q6+S5+P6+P7+P8+P10+O11</f>
        <v>0</v>
      </c>
      <c r="U11" s="86" t="s">
        <v>78</v>
      </c>
      <c r="V11" s="64">
        <v>2</v>
      </c>
      <c r="W11" s="18">
        <f>H11*M11*V11</f>
        <v>0</v>
      </c>
      <c r="X11" s="18">
        <f>W11+W10+W9+W8+W7+W6+W5</f>
        <v>0</v>
      </c>
      <c r="Y11" s="10" t="s">
        <v>78</v>
      </c>
    </row>
    <row r="12" spans="1:27" ht="1.2" customHeight="1">
      <c r="A12" s="30"/>
      <c r="B12" s="30"/>
      <c r="C12" s="30"/>
      <c r="D12" s="30"/>
      <c r="E12" s="30"/>
      <c r="F12" s="30"/>
      <c r="G12" s="30"/>
      <c r="H12" s="30"/>
      <c r="I12" s="59"/>
      <c r="J12" s="30"/>
      <c r="K12" s="30"/>
      <c r="L12" s="3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87"/>
    </row>
    <row r="13" spans="1:27" ht="43.2" hidden="1" customHeight="1">
      <c r="A13" s="77" t="s">
        <v>35</v>
      </c>
      <c r="B13" s="1"/>
      <c r="C13" s="175" t="s">
        <v>0</v>
      </c>
      <c r="D13" s="160" t="s">
        <v>10</v>
      </c>
      <c r="E13" s="162" t="s">
        <v>11</v>
      </c>
      <c r="F13" s="162" t="s">
        <v>12</v>
      </c>
      <c r="G13" s="164" t="s">
        <v>1</v>
      </c>
      <c r="H13" s="162" t="s">
        <v>14</v>
      </c>
      <c r="I13" s="178" t="s">
        <v>13</v>
      </c>
      <c r="J13" s="166" t="s">
        <v>64</v>
      </c>
      <c r="K13" s="166" t="s">
        <v>65</v>
      </c>
      <c r="L13" s="168" t="s">
        <v>66</v>
      </c>
      <c r="M13" s="162" t="s">
        <v>8</v>
      </c>
      <c r="N13" s="166" t="s">
        <v>9</v>
      </c>
      <c r="O13" s="166" t="s">
        <v>60</v>
      </c>
      <c r="P13" s="166" t="s">
        <v>62</v>
      </c>
      <c r="Q13" s="166" t="s">
        <v>63</v>
      </c>
      <c r="R13" s="31" t="s">
        <v>77</v>
      </c>
      <c r="S13" s="162" t="s">
        <v>39</v>
      </c>
      <c r="T13" s="162" t="s">
        <v>40</v>
      </c>
      <c r="U13" s="76"/>
      <c r="V13" s="31" t="s">
        <v>61</v>
      </c>
      <c r="W13" s="162" t="s">
        <v>41</v>
      </c>
      <c r="X13" s="162" t="s">
        <v>56</v>
      </c>
      <c r="Y13" s="168"/>
      <c r="AA13" s="36"/>
    </row>
    <row r="14" spans="1:27" hidden="1">
      <c r="A14" s="171" t="s">
        <v>72</v>
      </c>
      <c r="B14" s="172"/>
      <c r="C14" s="159"/>
      <c r="D14" s="161"/>
      <c r="E14" s="163"/>
      <c r="F14" s="163"/>
      <c r="G14" s="165"/>
      <c r="H14" s="163"/>
      <c r="I14" s="179"/>
      <c r="J14" s="167"/>
      <c r="K14" s="167"/>
      <c r="L14" s="170"/>
      <c r="M14" s="163"/>
      <c r="N14" s="167"/>
      <c r="O14" s="167"/>
      <c r="P14" s="167"/>
      <c r="Q14" s="167"/>
      <c r="R14" s="33"/>
      <c r="S14" s="163"/>
      <c r="T14" s="163"/>
      <c r="U14" s="81"/>
      <c r="V14" s="26" t="s">
        <v>68</v>
      </c>
      <c r="W14" s="163"/>
      <c r="X14" s="169"/>
      <c r="Y14" s="170"/>
    </row>
    <row r="15" spans="1:27" hidden="1">
      <c r="A15" s="173"/>
      <c r="B15" s="174"/>
      <c r="C15" s="5" t="s">
        <v>38</v>
      </c>
      <c r="D15" s="83"/>
      <c r="E15" s="83"/>
      <c r="F15" s="6"/>
      <c r="G15" s="5"/>
      <c r="H15" s="6"/>
      <c r="I15" s="34">
        <f>D15*E15</f>
        <v>0</v>
      </c>
      <c r="J15" s="6"/>
      <c r="K15" s="6"/>
      <c r="L15" s="60"/>
      <c r="M15" s="6">
        <v>32</v>
      </c>
      <c r="N15" s="6"/>
      <c r="O15" s="6"/>
      <c r="P15" s="6"/>
      <c r="Q15" s="6"/>
      <c r="R15" s="72">
        <v>1</v>
      </c>
      <c r="S15" s="20">
        <f>1.21*0.3*I15*M15*R15</f>
        <v>0</v>
      </c>
      <c r="T15" s="25"/>
      <c r="U15" s="25"/>
      <c r="V15" s="38">
        <v>1</v>
      </c>
      <c r="W15" s="20">
        <f>I15*M15*V15</f>
        <v>0</v>
      </c>
      <c r="X15" s="5"/>
      <c r="Y15" s="10"/>
    </row>
    <row r="16" spans="1:27" hidden="1">
      <c r="A16" s="7"/>
      <c r="B16" s="1"/>
      <c r="C16" s="1" t="s">
        <v>70</v>
      </c>
      <c r="D16" s="84"/>
      <c r="E16" s="84"/>
      <c r="F16" s="1"/>
      <c r="G16" s="1"/>
      <c r="H16" s="1"/>
      <c r="I16" s="9">
        <f>E16*D16</f>
        <v>0</v>
      </c>
      <c r="J16" s="9">
        <f>D16+E16</f>
        <v>0</v>
      </c>
      <c r="K16" s="1"/>
      <c r="L16" s="10"/>
      <c r="M16" s="37">
        <v>10</v>
      </c>
      <c r="N16" s="8">
        <f>'U-Etagedæk-Gulv'!H20</f>
        <v>0.23911682270078372</v>
      </c>
      <c r="O16" s="24">
        <f>O6</f>
        <v>0.40571356062968317</v>
      </c>
      <c r="P16" s="17">
        <f>J16*M15*O16</f>
        <v>0</v>
      </c>
      <c r="Q16" s="17">
        <f>I16*M16*N16</f>
        <v>0</v>
      </c>
      <c r="R16" s="17"/>
      <c r="S16" s="1"/>
      <c r="T16" s="4"/>
      <c r="U16" s="4"/>
      <c r="V16" s="64">
        <v>0.3</v>
      </c>
      <c r="W16" s="17">
        <f>I16*M16*V16</f>
        <v>0</v>
      </c>
      <c r="X16" s="1"/>
      <c r="Y16" s="10"/>
    </row>
    <row r="17" spans="1:25" hidden="1">
      <c r="A17" s="7"/>
      <c r="B17" s="1"/>
      <c r="C17" s="1" t="s">
        <v>2</v>
      </c>
      <c r="D17" s="84"/>
      <c r="E17" s="84"/>
      <c r="F17" s="84"/>
      <c r="G17" s="1"/>
      <c r="H17" s="9">
        <f>H19+H20+H21</f>
        <v>0</v>
      </c>
      <c r="I17" s="9">
        <f>D17*F17+(E17*F17)-H17</f>
        <v>0</v>
      </c>
      <c r="J17" s="9">
        <f>D17+E17</f>
        <v>0</v>
      </c>
      <c r="K17" s="1"/>
      <c r="L17" s="10"/>
      <c r="M17" s="1">
        <v>32</v>
      </c>
      <c r="N17" s="8">
        <f>N7</f>
        <v>0.40571356062968317</v>
      </c>
      <c r="O17" s="24">
        <f>O7</f>
        <v>0.21225417270457367</v>
      </c>
      <c r="P17" s="17">
        <f>J17*M17*'U- Facade'!H46</f>
        <v>0</v>
      </c>
      <c r="Q17" s="17">
        <f>I17*M17*N17</f>
        <v>0</v>
      </c>
      <c r="R17" s="17"/>
      <c r="S17" s="1"/>
      <c r="T17" s="4"/>
      <c r="U17" s="4"/>
      <c r="V17" s="64">
        <v>0.4</v>
      </c>
      <c r="W17" s="17">
        <f>I17*M17*V17</f>
        <v>0</v>
      </c>
      <c r="X17" s="1"/>
      <c r="Y17" s="10"/>
    </row>
    <row r="18" spans="1:25" hidden="1">
      <c r="A18" s="7"/>
      <c r="B18" s="1"/>
      <c r="C18" s="1" t="s">
        <v>3</v>
      </c>
      <c r="D18" s="84"/>
      <c r="E18" s="85"/>
      <c r="F18" s="22"/>
      <c r="G18" s="1"/>
      <c r="H18" s="9"/>
      <c r="I18" s="9">
        <f>D18*E18</f>
        <v>0</v>
      </c>
      <c r="J18" s="9">
        <f>D18+E18</f>
        <v>0</v>
      </c>
      <c r="K18" s="1"/>
      <c r="L18" s="50">
        <f>D18+E18</f>
        <v>0</v>
      </c>
      <c r="M18" s="1">
        <v>32</v>
      </c>
      <c r="N18" s="8">
        <f>N8</f>
        <v>0.29088182215182673</v>
      </c>
      <c r="O18" s="24">
        <f>O8</f>
        <v>0.14489056879538537</v>
      </c>
      <c r="P18" s="17">
        <f>J18*M18*'U-loft'!S42</f>
        <v>0</v>
      </c>
      <c r="Q18" s="17">
        <f>I18*M18*N18</f>
        <v>0</v>
      </c>
      <c r="R18" s="17"/>
      <c r="S18" s="1"/>
      <c r="T18" s="4"/>
      <c r="U18" s="4"/>
      <c r="V18" s="64">
        <v>0.25</v>
      </c>
      <c r="W18" s="17">
        <f>I18*M18*V18</f>
        <v>0</v>
      </c>
      <c r="X18" s="1"/>
      <c r="Y18" s="10"/>
    </row>
    <row r="19" spans="1:25" hidden="1">
      <c r="A19" s="7"/>
      <c r="B19" s="1"/>
      <c r="C19" s="1" t="s">
        <v>4</v>
      </c>
      <c r="D19" s="1"/>
      <c r="E19" s="84"/>
      <c r="F19" s="84"/>
      <c r="G19" s="36"/>
      <c r="H19" s="9">
        <f>E19*F19*G19</f>
        <v>0</v>
      </c>
      <c r="I19" s="9"/>
      <c r="J19" s="1"/>
      <c r="K19" s="9">
        <f>((F19*2)+E19)*G19</f>
        <v>0</v>
      </c>
      <c r="L19" s="10"/>
      <c r="M19" s="1">
        <v>32</v>
      </c>
      <c r="N19" s="1">
        <v>1.7</v>
      </c>
      <c r="O19" s="1"/>
      <c r="P19" s="17">
        <f>K19*M19*'U- Facade'!H46</f>
        <v>0</v>
      </c>
      <c r="Q19" s="17">
        <f>H19*M19*N19</f>
        <v>0</v>
      </c>
      <c r="R19" s="17"/>
      <c r="S19" s="1"/>
      <c r="T19" s="4"/>
      <c r="U19" s="4"/>
      <c r="V19" s="64">
        <v>2</v>
      </c>
      <c r="W19" s="17">
        <f>H19*M19*V19</f>
        <v>0</v>
      </c>
      <c r="X19" s="1"/>
      <c r="Y19" s="10"/>
    </row>
    <row r="20" spans="1:25" hidden="1">
      <c r="A20" s="7"/>
      <c r="B20" s="1"/>
      <c r="C20" s="1" t="s">
        <v>5</v>
      </c>
      <c r="D20" s="1"/>
      <c r="E20" s="84"/>
      <c r="F20" s="84"/>
      <c r="G20" s="36"/>
      <c r="H20" s="9">
        <f t="shared" ref="H20:H21" si="2">E20*F20*G20</f>
        <v>0</v>
      </c>
      <c r="I20" s="9"/>
      <c r="J20" s="1"/>
      <c r="K20" s="9">
        <f>((F20*2)+E20)*G20</f>
        <v>0</v>
      </c>
      <c r="L20" s="10"/>
      <c r="M20" s="1">
        <v>32</v>
      </c>
      <c r="N20" s="1">
        <v>1.7</v>
      </c>
      <c r="O20" s="1"/>
      <c r="P20" s="17">
        <f>K20*M20*'U- Facade'!H46</f>
        <v>0</v>
      </c>
      <c r="Q20" s="17">
        <f t="shared" ref="Q20:Q21" si="3">H20*M20*N20</f>
        <v>0</v>
      </c>
      <c r="R20" s="17"/>
      <c r="S20" s="1"/>
      <c r="T20" s="17"/>
      <c r="U20" s="17"/>
      <c r="V20" s="64">
        <v>2</v>
      </c>
      <c r="W20" s="17">
        <f>H20*M20*V20</f>
        <v>0</v>
      </c>
      <c r="X20" s="1"/>
      <c r="Y20" s="10"/>
    </row>
    <row r="21" spans="1:25" hidden="1">
      <c r="A21" s="11"/>
      <c r="B21" s="12"/>
      <c r="C21" s="12" t="s">
        <v>6</v>
      </c>
      <c r="D21" s="12"/>
      <c r="E21" s="84"/>
      <c r="F21" s="84"/>
      <c r="G21" s="36"/>
      <c r="H21" s="13">
        <f t="shared" si="2"/>
        <v>0</v>
      </c>
      <c r="I21" s="13"/>
      <c r="J21" s="12"/>
      <c r="K21" s="13">
        <f>((F21*2)+E21)*G21</f>
        <v>0</v>
      </c>
      <c r="L21" s="47"/>
      <c r="M21" s="12">
        <v>32</v>
      </c>
      <c r="N21" s="12">
        <v>1.4</v>
      </c>
      <c r="O21" s="1"/>
      <c r="P21" s="18">
        <f>K21*M21*'U- Facade'!H46</f>
        <v>0</v>
      </c>
      <c r="Q21" s="18">
        <f t="shared" si="3"/>
        <v>0</v>
      </c>
      <c r="R21" s="18"/>
      <c r="S21" s="12"/>
      <c r="T21" s="88">
        <f>Q21+Q20+Q19+Q18+Q17+Q16+S15+P16+P17+P18+P20+P21</f>
        <v>0</v>
      </c>
      <c r="U21" s="86" t="s">
        <v>78</v>
      </c>
      <c r="V21" s="64">
        <v>2</v>
      </c>
      <c r="W21" s="18">
        <f>H21*M21*V21</f>
        <v>0</v>
      </c>
      <c r="X21" s="18">
        <f>W21+W20+W19+W18+W17+W16+W15</f>
        <v>0</v>
      </c>
      <c r="Y21" s="10" t="s">
        <v>78</v>
      </c>
    </row>
    <row r="22" spans="1:25" hidden="1">
      <c r="A22" s="30"/>
      <c r="B22" s="30"/>
      <c r="C22" s="30"/>
      <c r="D22" s="30"/>
      <c r="E22" s="30"/>
      <c r="F22" s="30"/>
      <c r="G22" s="30"/>
      <c r="H22" s="30"/>
      <c r="I22" s="59"/>
      <c r="J22" s="30"/>
      <c r="K22" s="30"/>
      <c r="L22" s="30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7"/>
    </row>
    <row r="23" spans="1:25" ht="45.6" hidden="1" customHeight="1">
      <c r="A23" s="77" t="s">
        <v>35</v>
      </c>
      <c r="B23" s="1"/>
      <c r="C23" s="175" t="s">
        <v>0</v>
      </c>
      <c r="D23" s="160" t="s">
        <v>10</v>
      </c>
      <c r="E23" s="162" t="s">
        <v>11</v>
      </c>
      <c r="F23" s="162" t="s">
        <v>12</v>
      </c>
      <c r="G23" s="164" t="s">
        <v>1</v>
      </c>
      <c r="H23" s="162" t="s">
        <v>14</v>
      </c>
      <c r="I23" s="178" t="s">
        <v>13</v>
      </c>
      <c r="J23" s="166" t="s">
        <v>64</v>
      </c>
      <c r="K23" s="166" t="s">
        <v>65</v>
      </c>
      <c r="L23" s="168" t="s">
        <v>66</v>
      </c>
      <c r="M23" s="162" t="s">
        <v>8</v>
      </c>
      <c r="N23" s="162" t="s">
        <v>9</v>
      </c>
      <c r="O23" s="166" t="s">
        <v>60</v>
      </c>
      <c r="P23" s="166" t="s">
        <v>62</v>
      </c>
      <c r="Q23" s="166" t="s">
        <v>63</v>
      </c>
      <c r="R23" s="31" t="s">
        <v>77</v>
      </c>
      <c r="S23" s="162" t="s">
        <v>39</v>
      </c>
      <c r="T23" s="166" t="s">
        <v>40</v>
      </c>
      <c r="U23" s="31"/>
      <c r="V23" s="31" t="s">
        <v>61</v>
      </c>
      <c r="W23" s="162" t="s">
        <v>41</v>
      </c>
      <c r="X23" s="162" t="s">
        <v>56</v>
      </c>
      <c r="Y23" s="168"/>
    </row>
    <row r="24" spans="1:25" hidden="1">
      <c r="A24" s="171" t="s">
        <v>73</v>
      </c>
      <c r="B24" s="172"/>
      <c r="C24" s="159"/>
      <c r="D24" s="161"/>
      <c r="E24" s="163"/>
      <c r="F24" s="163"/>
      <c r="G24" s="165"/>
      <c r="H24" s="163"/>
      <c r="I24" s="179"/>
      <c r="J24" s="167"/>
      <c r="K24" s="167"/>
      <c r="L24" s="170"/>
      <c r="M24" s="163"/>
      <c r="N24" s="163"/>
      <c r="O24" s="167"/>
      <c r="P24" s="167"/>
      <c r="Q24" s="167"/>
      <c r="R24" s="33"/>
      <c r="S24" s="163"/>
      <c r="T24" s="167"/>
      <c r="U24" s="26"/>
      <c r="V24" s="26" t="s">
        <v>68</v>
      </c>
      <c r="W24" s="163"/>
      <c r="X24" s="169"/>
      <c r="Y24" s="170"/>
    </row>
    <row r="25" spans="1:25" hidden="1">
      <c r="A25" s="173"/>
      <c r="B25" s="174"/>
      <c r="C25" s="5" t="s">
        <v>38</v>
      </c>
      <c r="D25" s="83"/>
      <c r="E25" s="83"/>
      <c r="F25" s="6"/>
      <c r="G25" s="5"/>
      <c r="H25" s="6"/>
      <c r="I25" s="34">
        <f>D25*E25</f>
        <v>0</v>
      </c>
      <c r="J25" s="6"/>
      <c r="K25" s="6"/>
      <c r="L25" s="60"/>
      <c r="M25" s="6">
        <v>32</v>
      </c>
      <c r="N25" s="6"/>
      <c r="O25" s="6"/>
      <c r="P25" s="6"/>
      <c r="Q25" s="6"/>
      <c r="R25" s="72">
        <v>1</v>
      </c>
      <c r="S25" s="20">
        <f>1.21*0.3*I25*M25*R25</f>
        <v>0</v>
      </c>
      <c r="T25" s="25"/>
      <c r="U25" s="25"/>
      <c r="V25" s="38">
        <v>1</v>
      </c>
      <c r="W25" s="20">
        <f>I25*M25*V25</f>
        <v>0</v>
      </c>
      <c r="X25" s="5"/>
      <c r="Y25" s="10"/>
    </row>
    <row r="26" spans="1:25" hidden="1">
      <c r="A26" s="7"/>
      <c r="B26" s="1"/>
      <c r="C26" s="1" t="s">
        <v>70</v>
      </c>
      <c r="D26" s="84"/>
      <c r="E26" s="84"/>
      <c r="F26" s="1"/>
      <c r="G26" s="1"/>
      <c r="H26" s="1"/>
      <c r="I26" s="9">
        <f>E26*D26</f>
        <v>0</v>
      </c>
      <c r="J26" s="9">
        <f>D26+E26</f>
        <v>0</v>
      </c>
      <c r="K26" s="1"/>
      <c r="L26" s="10"/>
      <c r="M26" s="37">
        <v>10</v>
      </c>
      <c r="N26" s="8">
        <f>'U-Etagedæk-Gulv'!H30</f>
        <v>0</v>
      </c>
      <c r="O26" s="24">
        <f>O16</f>
        <v>0.40571356062968317</v>
      </c>
      <c r="P26" s="17">
        <f>J26*M25*O26</f>
        <v>0</v>
      </c>
      <c r="Q26" s="17">
        <f>I26*M26*N26</f>
        <v>0</v>
      </c>
      <c r="R26" s="17"/>
      <c r="S26" s="1"/>
      <c r="T26" s="4"/>
      <c r="U26" s="4"/>
      <c r="V26" s="64">
        <v>0.3</v>
      </c>
      <c r="W26" s="17">
        <f>I26*M26*V26</f>
        <v>0</v>
      </c>
      <c r="X26" s="1"/>
      <c r="Y26" s="10"/>
    </row>
    <row r="27" spans="1:25" hidden="1">
      <c r="A27" s="7"/>
      <c r="B27" s="1"/>
      <c r="C27" s="1" t="s">
        <v>2</v>
      </c>
      <c r="D27" s="84"/>
      <c r="E27" s="84"/>
      <c r="F27" s="84"/>
      <c r="G27" s="1"/>
      <c r="H27" s="9">
        <f>H29+H30+H31</f>
        <v>0</v>
      </c>
      <c r="I27" s="9">
        <f>D27*F27+(E27*F27)-H27</f>
        <v>0</v>
      </c>
      <c r="J27" s="9">
        <f>D27+E27</f>
        <v>0</v>
      </c>
      <c r="K27" s="1"/>
      <c r="L27" s="10"/>
      <c r="M27" s="1">
        <v>32</v>
      </c>
      <c r="N27" s="8">
        <f>N17</f>
        <v>0.40571356062968317</v>
      </c>
      <c r="O27" s="24">
        <f>O17</f>
        <v>0.21225417270457367</v>
      </c>
      <c r="P27" s="17">
        <f>J27*M27*'U- Facade'!H56</f>
        <v>0</v>
      </c>
      <c r="Q27" s="17">
        <f>I27*M27*N27</f>
        <v>0</v>
      </c>
      <c r="R27" s="17"/>
      <c r="S27" s="1"/>
      <c r="T27" s="4"/>
      <c r="U27" s="4"/>
      <c r="V27" s="64">
        <v>0.4</v>
      </c>
      <c r="W27" s="17">
        <f>I27*M27*V27</f>
        <v>0</v>
      </c>
      <c r="X27" s="1"/>
      <c r="Y27" s="10"/>
    </row>
    <row r="28" spans="1:25" hidden="1">
      <c r="A28" s="7"/>
      <c r="B28" s="1"/>
      <c r="C28" s="1" t="s">
        <v>3</v>
      </c>
      <c r="D28" s="84"/>
      <c r="E28" s="85"/>
      <c r="F28" s="22"/>
      <c r="G28" s="1"/>
      <c r="H28" s="9"/>
      <c r="I28" s="9">
        <f>D28*E28</f>
        <v>0</v>
      </c>
      <c r="J28" s="9">
        <f>D28+E28</f>
        <v>0</v>
      </c>
      <c r="K28" s="1"/>
      <c r="L28" s="50">
        <f>D28+E28</f>
        <v>0</v>
      </c>
      <c r="M28" s="1">
        <v>32</v>
      </c>
      <c r="N28" s="8">
        <f>N18</f>
        <v>0.29088182215182673</v>
      </c>
      <c r="O28" s="24">
        <f>O18</f>
        <v>0.14489056879538537</v>
      </c>
      <c r="P28" s="17">
        <f>J28*M28*'U-loft'!S52</f>
        <v>0</v>
      </c>
      <c r="Q28" s="17">
        <f>I28*M28*N28</f>
        <v>0</v>
      </c>
      <c r="R28" s="17"/>
      <c r="S28" s="1"/>
      <c r="T28" s="4"/>
      <c r="U28" s="4"/>
      <c r="V28" s="64">
        <v>0.25</v>
      </c>
      <c r="W28" s="17">
        <f>I28*M28*V28</f>
        <v>0</v>
      </c>
      <c r="X28" s="1"/>
      <c r="Y28" s="10"/>
    </row>
    <row r="29" spans="1:25" hidden="1">
      <c r="A29" s="7"/>
      <c r="B29" s="1"/>
      <c r="C29" s="1" t="s">
        <v>4</v>
      </c>
      <c r="D29" s="1"/>
      <c r="E29" s="84"/>
      <c r="F29" s="84"/>
      <c r="G29" s="36"/>
      <c r="H29" s="9">
        <f>E29*F29*G29</f>
        <v>0</v>
      </c>
      <c r="I29" s="9"/>
      <c r="J29" s="1"/>
      <c r="K29" s="9">
        <f>((F29*2)+E29)*G29</f>
        <v>0</v>
      </c>
      <c r="L29" s="10"/>
      <c r="M29" s="1">
        <v>32</v>
      </c>
      <c r="N29" s="1">
        <v>1.7</v>
      </c>
      <c r="O29" s="1"/>
      <c r="P29" s="17">
        <f>K29*M29*'U- Facade'!H56</f>
        <v>0</v>
      </c>
      <c r="Q29" s="17">
        <f>H29*M29*N29</f>
        <v>0</v>
      </c>
      <c r="R29" s="17"/>
      <c r="S29" s="1"/>
      <c r="T29" s="4"/>
      <c r="U29" s="4"/>
      <c r="V29" s="64">
        <v>2</v>
      </c>
      <c r="W29" s="17">
        <f>H29*M29*V29</f>
        <v>0</v>
      </c>
      <c r="X29" s="1"/>
      <c r="Y29" s="10"/>
    </row>
    <row r="30" spans="1:25" hidden="1">
      <c r="A30" s="7"/>
      <c r="B30" s="1"/>
      <c r="C30" s="1" t="s">
        <v>5</v>
      </c>
      <c r="D30" s="1"/>
      <c r="E30" s="84"/>
      <c r="F30" s="84"/>
      <c r="G30" s="36"/>
      <c r="H30" s="9">
        <f t="shared" ref="H30:H31" si="4">E30*F30*G30</f>
        <v>0</v>
      </c>
      <c r="I30" s="9"/>
      <c r="J30" s="1"/>
      <c r="K30" s="9">
        <f>((F30*2)+E30)*G30</f>
        <v>0</v>
      </c>
      <c r="L30" s="10"/>
      <c r="M30" s="1">
        <v>32</v>
      </c>
      <c r="N30" s="1">
        <v>1.7</v>
      </c>
      <c r="O30" s="1"/>
      <c r="P30" s="17">
        <f>K30*M30*'U- Facade'!H56</f>
        <v>0</v>
      </c>
      <c r="Q30" s="17">
        <f t="shared" ref="Q30:Q31" si="5">H30*M30*N30</f>
        <v>0</v>
      </c>
      <c r="R30" s="17"/>
      <c r="S30" s="1"/>
      <c r="T30" s="17"/>
      <c r="U30" s="17"/>
      <c r="V30" s="64">
        <v>2</v>
      </c>
      <c r="W30" s="17">
        <f>H30*M30*V30</f>
        <v>0</v>
      </c>
      <c r="X30" s="1"/>
      <c r="Y30" s="10"/>
    </row>
    <row r="31" spans="1:25" hidden="1">
      <c r="A31" s="11"/>
      <c r="B31" s="12"/>
      <c r="C31" s="12" t="s">
        <v>6</v>
      </c>
      <c r="D31" s="12"/>
      <c r="E31" s="84"/>
      <c r="F31" s="84"/>
      <c r="G31" s="36"/>
      <c r="H31" s="13">
        <f t="shared" si="4"/>
        <v>0</v>
      </c>
      <c r="I31" s="13"/>
      <c r="J31" s="12"/>
      <c r="K31" s="13">
        <f>((F31*2)+E31)*G31</f>
        <v>0</v>
      </c>
      <c r="L31" s="47"/>
      <c r="M31" s="12">
        <v>32</v>
      </c>
      <c r="N31" s="12">
        <v>1.4</v>
      </c>
      <c r="O31" s="1"/>
      <c r="P31" s="18">
        <f>K31*M31*'U- Facade'!H56</f>
        <v>0</v>
      </c>
      <c r="Q31" s="18">
        <f t="shared" si="5"/>
        <v>0</v>
      </c>
      <c r="R31" s="18"/>
      <c r="S31" s="12"/>
      <c r="T31" s="88">
        <f>Q31+Q30+Q29+Q28+Q27+Q26+S25+P26+P27+P28+P30+P31</f>
        <v>0</v>
      </c>
      <c r="U31" s="86" t="s">
        <v>78</v>
      </c>
      <c r="V31" s="64">
        <v>2</v>
      </c>
      <c r="W31" s="18">
        <f>H31*M31*V31</f>
        <v>0</v>
      </c>
      <c r="X31" s="18">
        <f>W31+W30+W29+W28+W27+W26+W25</f>
        <v>0</v>
      </c>
      <c r="Y31" s="10" t="s">
        <v>78</v>
      </c>
    </row>
    <row r="32" spans="1:25" ht="10.95" hidden="1" customHeight="1">
      <c r="A32" s="30"/>
      <c r="B32" s="30"/>
      <c r="C32" s="30"/>
      <c r="D32" s="30"/>
      <c r="E32" s="30"/>
      <c r="F32" s="30"/>
      <c r="G32" s="30"/>
      <c r="H32" s="30"/>
      <c r="I32" s="59"/>
      <c r="J32" s="30"/>
      <c r="K32" s="30"/>
      <c r="L32" s="30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7"/>
    </row>
    <row r="33" spans="1:25" ht="45" hidden="1" customHeight="1">
      <c r="A33" s="77" t="s">
        <v>35</v>
      </c>
      <c r="B33" s="1"/>
      <c r="C33" s="175" t="s">
        <v>0</v>
      </c>
      <c r="D33" s="160" t="s">
        <v>10</v>
      </c>
      <c r="E33" s="162" t="s">
        <v>11</v>
      </c>
      <c r="F33" s="162" t="s">
        <v>12</v>
      </c>
      <c r="G33" s="164" t="s">
        <v>1</v>
      </c>
      <c r="H33" s="162" t="s">
        <v>14</v>
      </c>
      <c r="I33" s="178" t="s">
        <v>13</v>
      </c>
      <c r="J33" s="166" t="s">
        <v>64</v>
      </c>
      <c r="K33" s="166" t="s">
        <v>65</v>
      </c>
      <c r="L33" s="168" t="s">
        <v>66</v>
      </c>
      <c r="M33" s="162" t="s">
        <v>8</v>
      </c>
      <c r="N33" s="162" t="s">
        <v>9</v>
      </c>
      <c r="O33" s="166" t="s">
        <v>60</v>
      </c>
      <c r="P33" s="166" t="s">
        <v>62</v>
      </c>
      <c r="Q33" s="166" t="s">
        <v>63</v>
      </c>
      <c r="R33" s="31" t="s">
        <v>77</v>
      </c>
      <c r="S33" s="162" t="s">
        <v>39</v>
      </c>
      <c r="T33" s="166" t="s">
        <v>40</v>
      </c>
      <c r="U33" s="31"/>
      <c r="V33" s="31" t="s">
        <v>61</v>
      </c>
      <c r="W33" s="162" t="s">
        <v>41</v>
      </c>
      <c r="X33" s="162" t="s">
        <v>56</v>
      </c>
      <c r="Y33" s="168"/>
    </row>
    <row r="34" spans="1:25" hidden="1">
      <c r="A34" s="171" t="s">
        <v>74</v>
      </c>
      <c r="B34" s="172"/>
      <c r="C34" s="159"/>
      <c r="D34" s="161"/>
      <c r="E34" s="163"/>
      <c r="F34" s="163"/>
      <c r="G34" s="165"/>
      <c r="H34" s="163"/>
      <c r="I34" s="179"/>
      <c r="J34" s="167"/>
      <c r="K34" s="167"/>
      <c r="L34" s="170"/>
      <c r="M34" s="163"/>
      <c r="N34" s="163"/>
      <c r="O34" s="167"/>
      <c r="P34" s="167"/>
      <c r="Q34" s="167"/>
      <c r="R34" s="33"/>
      <c r="S34" s="163"/>
      <c r="T34" s="167"/>
      <c r="U34" s="26"/>
      <c r="V34" s="26" t="s">
        <v>68</v>
      </c>
      <c r="W34" s="163"/>
      <c r="X34" s="169"/>
      <c r="Y34" s="170"/>
    </row>
    <row r="35" spans="1:25" hidden="1">
      <c r="A35" s="173"/>
      <c r="B35" s="174"/>
      <c r="C35" s="5" t="s">
        <v>38</v>
      </c>
      <c r="D35" s="83"/>
      <c r="E35" s="83"/>
      <c r="F35" s="6"/>
      <c r="G35" s="5"/>
      <c r="H35" s="6"/>
      <c r="I35" s="34">
        <f>D35*E35</f>
        <v>0</v>
      </c>
      <c r="J35" s="6"/>
      <c r="K35" s="6"/>
      <c r="L35" s="60"/>
      <c r="M35" s="6">
        <v>32</v>
      </c>
      <c r="N35" s="6"/>
      <c r="O35" s="6"/>
      <c r="P35" s="6"/>
      <c r="Q35" s="6"/>
      <c r="R35" s="72">
        <v>1</v>
      </c>
      <c r="S35" s="20">
        <f>1.21*0.3*I35*M35*R35</f>
        <v>0</v>
      </c>
      <c r="T35" s="25"/>
      <c r="U35" s="25"/>
      <c r="V35" s="38">
        <v>1</v>
      </c>
      <c r="W35" s="20">
        <f>I35*M35*V35</f>
        <v>0</v>
      </c>
      <c r="X35" s="5"/>
      <c r="Y35" s="10"/>
    </row>
    <row r="36" spans="1:25" hidden="1">
      <c r="A36" s="7"/>
      <c r="B36" s="1"/>
      <c r="C36" s="1" t="s">
        <v>70</v>
      </c>
      <c r="D36" s="84"/>
      <c r="E36" s="84"/>
      <c r="F36" s="1"/>
      <c r="G36" s="1"/>
      <c r="H36" s="1"/>
      <c r="I36" s="9">
        <f>E36*D36</f>
        <v>0</v>
      </c>
      <c r="J36" s="9">
        <f>D36+E36</f>
        <v>0</v>
      </c>
      <c r="K36" s="1"/>
      <c r="L36" s="10"/>
      <c r="M36" s="37">
        <v>10</v>
      </c>
      <c r="N36" s="8">
        <f>'U-Etagedæk-Gulv'!H40</f>
        <v>0</v>
      </c>
      <c r="O36" s="24">
        <f>O26</f>
        <v>0.40571356062968317</v>
      </c>
      <c r="P36" s="17">
        <f>J36*M35*O36</f>
        <v>0</v>
      </c>
      <c r="Q36" s="17">
        <f>I36*M36*N36</f>
        <v>0</v>
      </c>
      <c r="R36" s="17"/>
      <c r="S36" s="1"/>
      <c r="T36" s="4"/>
      <c r="U36" s="4"/>
      <c r="V36" s="64">
        <v>0.3</v>
      </c>
      <c r="W36" s="17">
        <f>I36*M36*V36</f>
        <v>0</v>
      </c>
      <c r="X36" s="1"/>
      <c r="Y36" s="10"/>
    </row>
    <row r="37" spans="1:25" hidden="1">
      <c r="A37" s="7"/>
      <c r="B37" s="1"/>
      <c r="C37" s="1" t="s">
        <v>2</v>
      </c>
      <c r="D37" s="84"/>
      <c r="E37" s="84"/>
      <c r="F37" s="84"/>
      <c r="G37" s="1"/>
      <c r="H37" s="9">
        <f>H39+H40+H41</f>
        <v>0</v>
      </c>
      <c r="I37" s="9">
        <f>D37*F37+(E37*F37)-H37</f>
        <v>0</v>
      </c>
      <c r="J37" s="9">
        <f>D37+E37</f>
        <v>0</v>
      </c>
      <c r="K37" s="1"/>
      <c r="L37" s="10"/>
      <c r="M37" s="1">
        <v>32</v>
      </c>
      <c r="N37" s="8">
        <f>N27</f>
        <v>0.40571356062968317</v>
      </c>
      <c r="O37" s="24">
        <f>O27</f>
        <v>0.21225417270457367</v>
      </c>
      <c r="P37" s="17">
        <f>J37*M37*'U- Facade'!H66</f>
        <v>0</v>
      </c>
      <c r="Q37" s="17">
        <f>I37*M37*N37</f>
        <v>0</v>
      </c>
      <c r="R37" s="17"/>
      <c r="S37" s="1"/>
      <c r="T37" s="4"/>
      <c r="U37" s="4"/>
      <c r="V37" s="64">
        <v>0.4</v>
      </c>
      <c r="W37" s="17">
        <f>I37*M37*V37</f>
        <v>0</v>
      </c>
      <c r="X37" s="1"/>
      <c r="Y37" s="10"/>
    </row>
    <row r="38" spans="1:25" hidden="1">
      <c r="A38" s="7"/>
      <c r="B38" s="1"/>
      <c r="C38" s="1" t="s">
        <v>3</v>
      </c>
      <c r="D38" s="84"/>
      <c r="E38" s="85"/>
      <c r="F38" s="22"/>
      <c r="G38" s="1"/>
      <c r="H38" s="9"/>
      <c r="I38" s="9">
        <f>D38*E38</f>
        <v>0</v>
      </c>
      <c r="J38" s="9">
        <f>D38+E38</f>
        <v>0</v>
      </c>
      <c r="K38" s="1"/>
      <c r="L38" s="50">
        <f>D38+E38</f>
        <v>0</v>
      </c>
      <c r="M38" s="1">
        <v>32</v>
      </c>
      <c r="N38" s="8">
        <f>N28</f>
        <v>0.29088182215182673</v>
      </c>
      <c r="O38" s="24">
        <f>O28</f>
        <v>0.14489056879538537</v>
      </c>
      <c r="P38" s="17">
        <f>J38*M38*'U-loft'!S62</f>
        <v>0</v>
      </c>
      <c r="Q38" s="17">
        <f>I38*M38*N38</f>
        <v>0</v>
      </c>
      <c r="R38" s="17"/>
      <c r="S38" s="1"/>
      <c r="T38" s="4"/>
      <c r="U38" s="4"/>
      <c r="V38" s="64">
        <v>0.25</v>
      </c>
      <c r="W38" s="17">
        <f>I38*M38*V38</f>
        <v>0</v>
      </c>
      <c r="X38" s="1"/>
      <c r="Y38" s="10"/>
    </row>
    <row r="39" spans="1:25" hidden="1">
      <c r="A39" s="7"/>
      <c r="B39" s="1"/>
      <c r="C39" s="1" t="s">
        <v>4</v>
      </c>
      <c r="D39" s="1"/>
      <c r="E39" s="84"/>
      <c r="F39" s="84"/>
      <c r="G39" s="36"/>
      <c r="H39" s="9">
        <f>E39*F39*G39</f>
        <v>0</v>
      </c>
      <c r="I39" s="9"/>
      <c r="J39" s="1"/>
      <c r="K39" s="9">
        <f>((F39*2)+E39)*G39</f>
        <v>0</v>
      </c>
      <c r="L39" s="10"/>
      <c r="M39" s="1">
        <v>32</v>
      </c>
      <c r="N39" s="1">
        <v>1.7</v>
      </c>
      <c r="O39" s="1"/>
      <c r="P39" s="17">
        <f>K39*M39*'U- Facade'!H66</f>
        <v>0</v>
      </c>
      <c r="Q39" s="17">
        <f>H39*M39*N39</f>
        <v>0</v>
      </c>
      <c r="R39" s="17"/>
      <c r="S39" s="1"/>
      <c r="T39" s="4"/>
      <c r="U39" s="4"/>
      <c r="V39" s="64">
        <v>2</v>
      </c>
      <c r="W39" s="17">
        <f>H39*M39*V39</f>
        <v>0</v>
      </c>
      <c r="X39" s="1"/>
      <c r="Y39" s="10"/>
    </row>
    <row r="40" spans="1:25" hidden="1">
      <c r="A40" s="7"/>
      <c r="B40" s="1"/>
      <c r="C40" s="1" t="s">
        <v>5</v>
      </c>
      <c r="D40" s="1"/>
      <c r="E40" s="84"/>
      <c r="F40" s="84"/>
      <c r="G40" s="36"/>
      <c r="H40" s="9">
        <f t="shared" ref="H40:H41" si="6">E40*F40*G40</f>
        <v>0</v>
      </c>
      <c r="I40" s="9"/>
      <c r="J40" s="1"/>
      <c r="K40" s="9">
        <f>((F40*2)+E40)*G40</f>
        <v>0</v>
      </c>
      <c r="L40" s="10"/>
      <c r="M40" s="1">
        <v>32</v>
      </c>
      <c r="N40" s="1">
        <v>1.7</v>
      </c>
      <c r="O40" s="1"/>
      <c r="P40" s="17">
        <f>K40*M40*'U- Facade'!H66</f>
        <v>0</v>
      </c>
      <c r="Q40" s="17">
        <f t="shared" ref="Q40:Q41" si="7">H40*M40*N40</f>
        <v>0</v>
      </c>
      <c r="R40" s="17"/>
      <c r="S40" s="1"/>
      <c r="T40" s="17"/>
      <c r="U40" s="17"/>
      <c r="V40" s="64">
        <v>2</v>
      </c>
      <c r="W40" s="17">
        <f>H40*M40*V40</f>
        <v>0</v>
      </c>
      <c r="X40" s="1"/>
      <c r="Y40" s="10"/>
    </row>
    <row r="41" spans="1:25" hidden="1">
      <c r="A41" s="11"/>
      <c r="B41" s="12"/>
      <c r="C41" s="12" t="s">
        <v>6</v>
      </c>
      <c r="D41" s="12"/>
      <c r="E41" s="84"/>
      <c r="F41" s="84"/>
      <c r="G41" s="36"/>
      <c r="H41" s="13">
        <f t="shared" si="6"/>
        <v>0</v>
      </c>
      <c r="I41" s="13"/>
      <c r="J41" s="12"/>
      <c r="K41" s="13">
        <f>((F41*2)+E41)*G41</f>
        <v>0</v>
      </c>
      <c r="L41" s="47"/>
      <c r="M41" s="12">
        <v>32</v>
      </c>
      <c r="N41" s="12">
        <v>1.4</v>
      </c>
      <c r="O41" s="1"/>
      <c r="P41" s="18">
        <f>K41*M41*'U- Facade'!H66</f>
        <v>0</v>
      </c>
      <c r="Q41" s="18">
        <f t="shared" si="7"/>
        <v>0</v>
      </c>
      <c r="R41" s="18"/>
      <c r="S41" s="12"/>
      <c r="T41" s="88">
        <f>Q41+Q40+Q39+Q38+Q37+Q36+S35+P36+P37+P38+P40+P41</f>
        <v>0</v>
      </c>
      <c r="U41" s="86" t="s">
        <v>78</v>
      </c>
      <c r="V41" s="64">
        <v>2</v>
      </c>
      <c r="W41" s="18">
        <f>H41*M41*V41</f>
        <v>0</v>
      </c>
      <c r="X41" s="18">
        <f>W41+W40+W39+W38+W37+W36+W35</f>
        <v>0</v>
      </c>
      <c r="Y41" s="10" t="s">
        <v>78</v>
      </c>
    </row>
    <row r="42" spans="1:25" hidden="1">
      <c r="A42" s="30"/>
      <c r="B42" s="30"/>
      <c r="C42" s="30"/>
      <c r="D42" s="30"/>
      <c r="E42" s="30"/>
      <c r="F42" s="30"/>
      <c r="G42" s="30"/>
      <c r="H42" s="30"/>
      <c r="I42" s="59"/>
      <c r="J42" s="30"/>
      <c r="K42" s="30"/>
      <c r="L42" s="30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7"/>
    </row>
    <row r="43" spans="1:25" ht="48" hidden="1" customHeight="1">
      <c r="A43" s="77" t="s">
        <v>35</v>
      </c>
      <c r="B43" s="1"/>
      <c r="C43" s="175" t="s">
        <v>0</v>
      </c>
      <c r="D43" s="160" t="s">
        <v>10</v>
      </c>
      <c r="E43" s="162" t="s">
        <v>11</v>
      </c>
      <c r="F43" s="162" t="s">
        <v>12</v>
      </c>
      <c r="G43" s="164" t="s">
        <v>1</v>
      </c>
      <c r="H43" s="162" t="s">
        <v>14</v>
      </c>
      <c r="I43" s="178" t="s">
        <v>13</v>
      </c>
      <c r="J43" s="166" t="s">
        <v>64</v>
      </c>
      <c r="K43" s="166" t="s">
        <v>65</v>
      </c>
      <c r="L43" s="168" t="s">
        <v>66</v>
      </c>
      <c r="M43" s="162" t="s">
        <v>8</v>
      </c>
      <c r="N43" s="162" t="s">
        <v>9</v>
      </c>
      <c r="O43" s="166" t="s">
        <v>60</v>
      </c>
      <c r="P43" s="166" t="s">
        <v>62</v>
      </c>
      <c r="Q43" s="166" t="s">
        <v>63</v>
      </c>
      <c r="R43" s="31" t="s">
        <v>77</v>
      </c>
      <c r="S43" s="162" t="s">
        <v>39</v>
      </c>
      <c r="T43" s="166" t="s">
        <v>40</v>
      </c>
      <c r="U43" s="31"/>
      <c r="V43" s="31" t="s">
        <v>61</v>
      </c>
      <c r="W43" s="162" t="s">
        <v>41</v>
      </c>
      <c r="X43" s="162" t="s">
        <v>56</v>
      </c>
      <c r="Y43" s="168"/>
    </row>
    <row r="44" spans="1:25" hidden="1">
      <c r="A44" s="171" t="s">
        <v>75</v>
      </c>
      <c r="B44" s="172"/>
      <c r="C44" s="159"/>
      <c r="D44" s="161"/>
      <c r="E44" s="163"/>
      <c r="F44" s="163"/>
      <c r="G44" s="165"/>
      <c r="H44" s="163"/>
      <c r="I44" s="179"/>
      <c r="J44" s="167"/>
      <c r="K44" s="167"/>
      <c r="L44" s="170"/>
      <c r="M44" s="163"/>
      <c r="N44" s="163"/>
      <c r="O44" s="167"/>
      <c r="P44" s="167"/>
      <c r="Q44" s="167"/>
      <c r="R44" s="33"/>
      <c r="S44" s="163"/>
      <c r="T44" s="167"/>
      <c r="U44" s="26"/>
      <c r="V44" s="26" t="s">
        <v>68</v>
      </c>
      <c r="W44" s="163"/>
      <c r="X44" s="169"/>
      <c r="Y44" s="170"/>
    </row>
    <row r="45" spans="1:25" hidden="1">
      <c r="A45" s="173"/>
      <c r="B45" s="174"/>
      <c r="C45" s="5" t="s">
        <v>38</v>
      </c>
      <c r="D45" s="83"/>
      <c r="E45" s="83"/>
      <c r="F45" s="6"/>
      <c r="G45" s="5"/>
      <c r="H45" s="6"/>
      <c r="I45" s="34">
        <f>D45*E45</f>
        <v>0</v>
      </c>
      <c r="J45" s="6"/>
      <c r="K45" s="6"/>
      <c r="L45" s="60"/>
      <c r="M45" s="6">
        <v>32</v>
      </c>
      <c r="N45" s="6"/>
      <c r="O45" s="6"/>
      <c r="P45" s="6"/>
      <c r="Q45" s="6"/>
      <c r="R45" s="72">
        <v>1</v>
      </c>
      <c r="S45" s="20">
        <f>1.21*0.3*I45*M45*R45</f>
        <v>0</v>
      </c>
      <c r="T45" s="25"/>
      <c r="U45" s="25"/>
      <c r="V45" s="38">
        <v>1</v>
      </c>
      <c r="W45" s="20">
        <f>I45*M45*V45</f>
        <v>0</v>
      </c>
      <c r="X45" s="5"/>
      <c r="Y45" s="10"/>
    </row>
    <row r="46" spans="1:25" hidden="1">
      <c r="A46" s="7"/>
      <c r="B46" s="1"/>
      <c r="C46" s="1" t="s">
        <v>70</v>
      </c>
      <c r="D46" s="84"/>
      <c r="E46" s="84"/>
      <c r="F46" s="1"/>
      <c r="G46" s="1"/>
      <c r="H46" s="1"/>
      <c r="I46" s="9">
        <f>E46*D46</f>
        <v>0</v>
      </c>
      <c r="J46" s="9">
        <f>D46+E46</f>
        <v>0</v>
      </c>
      <c r="K46" s="1"/>
      <c r="L46" s="10"/>
      <c r="M46" s="37">
        <v>10</v>
      </c>
      <c r="N46" s="8">
        <f>'U-Etagedæk-Gulv'!H50</f>
        <v>0</v>
      </c>
      <c r="O46" s="24">
        <f>O36</f>
        <v>0.40571356062968317</v>
      </c>
      <c r="P46" s="17">
        <f>J46*M45*O46</f>
        <v>0</v>
      </c>
      <c r="Q46" s="17">
        <f>I46*M46*N46</f>
        <v>0</v>
      </c>
      <c r="R46" s="17"/>
      <c r="S46" s="1"/>
      <c r="T46" s="4"/>
      <c r="U46" s="4"/>
      <c r="V46" s="64">
        <v>0.3</v>
      </c>
      <c r="W46" s="17">
        <f>I46*M46*V46</f>
        <v>0</v>
      </c>
      <c r="X46" s="1"/>
      <c r="Y46" s="10"/>
    </row>
    <row r="47" spans="1:25" hidden="1">
      <c r="A47" s="7"/>
      <c r="B47" s="1"/>
      <c r="C47" s="1" t="s">
        <v>2</v>
      </c>
      <c r="D47" s="84"/>
      <c r="E47" s="84"/>
      <c r="F47" s="84"/>
      <c r="G47" s="1"/>
      <c r="H47" s="9">
        <f>H49+H50+H51</f>
        <v>0</v>
      </c>
      <c r="I47" s="9">
        <f>D47*F47+(E47*F47)-H47</f>
        <v>0</v>
      </c>
      <c r="J47" s="9">
        <f>D47+E47</f>
        <v>0</v>
      </c>
      <c r="K47" s="1"/>
      <c r="L47" s="10"/>
      <c r="M47" s="1">
        <v>32</v>
      </c>
      <c r="N47" s="8">
        <f>N37</f>
        <v>0.40571356062968317</v>
      </c>
      <c r="O47" s="24">
        <f>O37</f>
        <v>0.21225417270457367</v>
      </c>
      <c r="P47" s="17">
        <f>J47*M47*'U- Facade'!H76</f>
        <v>0</v>
      </c>
      <c r="Q47" s="17">
        <f>I47*M47*N47</f>
        <v>0</v>
      </c>
      <c r="R47" s="17"/>
      <c r="S47" s="1"/>
      <c r="T47" s="4"/>
      <c r="U47" s="4"/>
      <c r="V47" s="64">
        <v>0.4</v>
      </c>
      <c r="W47" s="17">
        <f>I47*M47*V47</f>
        <v>0</v>
      </c>
      <c r="X47" s="1"/>
      <c r="Y47" s="10"/>
    </row>
    <row r="48" spans="1:25" hidden="1">
      <c r="A48" s="7"/>
      <c r="B48" s="1"/>
      <c r="C48" s="1" t="s">
        <v>3</v>
      </c>
      <c r="D48" s="84"/>
      <c r="E48" s="85"/>
      <c r="F48" s="22"/>
      <c r="G48" s="1"/>
      <c r="H48" s="9"/>
      <c r="I48" s="9">
        <f>D48*E48</f>
        <v>0</v>
      </c>
      <c r="J48" s="9">
        <f>D48+E48</f>
        <v>0</v>
      </c>
      <c r="K48" s="1"/>
      <c r="L48" s="50">
        <f>D48+E48</f>
        <v>0</v>
      </c>
      <c r="M48" s="1">
        <v>32</v>
      </c>
      <c r="N48" s="8">
        <f>N38</f>
        <v>0.29088182215182673</v>
      </c>
      <c r="O48" s="24">
        <f>O38</f>
        <v>0.14489056879538537</v>
      </c>
      <c r="P48" s="17">
        <f>J48*M48*'U-loft'!S72</f>
        <v>0</v>
      </c>
      <c r="Q48" s="17">
        <f>I48*M48*N48</f>
        <v>0</v>
      </c>
      <c r="R48" s="17"/>
      <c r="S48" s="1"/>
      <c r="T48" s="4"/>
      <c r="U48" s="4"/>
      <c r="V48" s="64">
        <v>0.25</v>
      </c>
      <c r="W48" s="17">
        <f>I48*M48*V48</f>
        <v>0</v>
      </c>
      <c r="X48" s="1"/>
      <c r="Y48" s="10"/>
    </row>
    <row r="49" spans="1:25" hidden="1">
      <c r="A49" s="7"/>
      <c r="B49" s="1"/>
      <c r="C49" s="1" t="s">
        <v>4</v>
      </c>
      <c r="D49" s="1"/>
      <c r="E49" s="84"/>
      <c r="F49" s="84"/>
      <c r="G49" s="36"/>
      <c r="H49" s="9">
        <f>E49*F49*G49</f>
        <v>0</v>
      </c>
      <c r="I49" s="9"/>
      <c r="J49" s="9"/>
      <c r="K49" s="9">
        <f>((F49*2)+E49)*G49</f>
        <v>0</v>
      </c>
      <c r="L49" s="10"/>
      <c r="M49" s="1">
        <v>32</v>
      </c>
      <c r="N49" s="1">
        <v>1.7</v>
      </c>
      <c r="O49" s="1"/>
      <c r="P49" s="17">
        <f>K49*M49*'U- Facade'!H76</f>
        <v>0</v>
      </c>
      <c r="Q49" s="17">
        <f>H49*M49*N49</f>
        <v>0</v>
      </c>
      <c r="R49" s="17"/>
      <c r="S49" s="1"/>
      <c r="T49" s="4"/>
      <c r="U49" s="4"/>
      <c r="V49" s="64">
        <v>2</v>
      </c>
      <c r="W49" s="17">
        <f>H49*M49*V49</f>
        <v>0</v>
      </c>
      <c r="X49" s="1"/>
      <c r="Y49" s="10"/>
    </row>
    <row r="50" spans="1:25" hidden="1">
      <c r="A50" s="7"/>
      <c r="B50" s="1"/>
      <c r="C50" s="1" t="s">
        <v>5</v>
      </c>
      <c r="D50" s="1"/>
      <c r="E50" s="84"/>
      <c r="F50" s="84"/>
      <c r="G50" s="36"/>
      <c r="H50" s="9">
        <f t="shared" ref="H50:H51" si="8">E50*F50*G50</f>
        <v>0</v>
      </c>
      <c r="I50" s="9"/>
      <c r="J50" s="1"/>
      <c r="K50" s="9">
        <f>((F50*2)+E50)*G50</f>
        <v>0</v>
      </c>
      <c r="L50" s="10"/>
      <c r="M50" s="1">
        <v>32</v>
      </c>
      <c r="N50" s="1">
        <v>1.7</v>
      </c>
      <c r="O50" s="1"/>
      <c r="P50" s="17">
        <f>K50*M50*'U- Facade'!H76</f>
        <v>0</v>
      </c>
      <c r="Q50" s="17">
        <f t="shared" ref="Q50:Q51" si="9">H50*M50*N50</f>
        <v>0</v>
      </c>
      <c r="R50" s="17"/>
      <c r="S50" s="1"/>
      <c r="T50" s="17"/>
      <c r="U50" s="17"/>
      <c r="V50" s="64">
        <v>2</v>
      </c>
      <c r="W50" s="17">
        <f>H50*M50*V50</f>
        <v>0</v>
      </c>
      <c r="X50" s="1"/>
      <c r="Y50" s="10"/>
    </row>
    <row r="51" spans="1:25" hidden="1">
      <c r="A51" s="11"/>
      <c r="B51" s="12"/>
      <c r="C51" s="12" t="s">
        <v>6</v>
      </c>
      <c r="D51" s="12"/>
      <c r="E51" s="84"/>
      <c r="F51" s="84"/>
      <c r="G51" s="36"/>
      <c r="H51" s="13">
        <f t="shared" si="8"/>
        <v>0</v>
      </c>
      <c r="I51" s="13"/>
      <c r="J51" s="12"/>
      <c r="K51" s="13">
        <f>((F51*2)+E51)*G51</f>
        <v>0</v>
      </c>
      <c r="L51" s="47"/>
      <c r="M51" s="12">
        <v>32</v>
      </c>
      <c r="N51" s="12">
        <v>1.4</v>
      </c>
      <c r="O51" s="1"/>
      <c r="P51" s="18">
        <f>K51*M51*'U- Facade'!H76</f>
        <v>0</v>
      </c>
      <c r="Q51" s="18">
        <f t="shared" si="9"/>
        <v>0</v>
      </c>
      <c r="R51" s="18"/>
      <c r="S51" s="12"/>
      <c r="T51" s="88">
        <f>Q51+Q50+Q49+Q48+Q47+Q46+S45+P46+P47+P48+P50+P51</f>
        <v>0</v>
      </c>
      <c r="U51" s="86" t="s">
        <v>78</v>
      </c>
      <c r="V51" s="64">
        <v>2</v>
      </c>
      <c r="W51" s="18">
        <f>H51*M51*V51</f>
        <v>0</v>
      </c>
      <c r="X51" s="18">
        <f>W51+W50+W49+W48+W47+W46+W45</f>
        <v>0</v>
      </c>
      <c r="Y51" s="10" t="s">
        <v>78</v>
      </c>
    </row>
    <row r="52" spans="1:25" ht="11.4" hidden="1" customHeight="1">
      <c r="A52" s="61"/>
      <c r="B52" s="61"/>
      <c r="C52" s="61"/>
      <c r="D52" s="61"/>
      <c r="E52" s="61"/>
      <c r="F52" s="61"/>
      <c r="G52" s="61"/>
      <c r="H52" s="61"/>
      <c r="I52" s="66"/>
      <c r="J52" s="61"/>
      <c r="K52" s="61"/>
      <c r="L52" s="61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7"/>
    </row>
    <row r="53" spans="1:25" ht="45" hidden="1" customHeight="1">
      <c r="A53" s="7" t="s">
        <v>35</v>
      </c>
      <c r="B53" s="1"/>
      <c r="C53" s="158" t="s">
        <v>0</v>
      </c>
      <c r="D53" s="180" t="s">
        <v>10</v>
      </c>
      <c r="E53" s="182" t="s">
        <v>11</v>
      </c>
      <c r="F53" s="182" t="s">
        <v>12</v>
      </c>
      <c r="G53" s="183" t="s">
        <v>1</v>
      </c>
      <c r="H53" s="182" t="s">
        <v>14</v>
      </c>
      <c r="I53" s="190" t="s">
        <v>13</v>
      </c>
      <c r="J53" s="182" t="s">
        <v>64</v>
      </c>
      <c r="K53" s="182" t="s">
        <v>65</v>
      </c>
      <c r="L53" s="185" t="s">
        <v>66</v>
      </c>
      <c r="M53" s="182" t="s">
        <v>8</v>
      </c>
      <c r="N53" s="182" t="s">
        <v>9</v>
      </c>
      <c r="O53" s="182" t="s">
        <v>60</v>
      </c>
      <c r="P53" s="182" t="s">
        <v>62</v>
      </c>
      <c r="Q53" s="182" t="s">
        <v>63</v>
      </c>
      <c r="R53" s="26" t="s">
        <v>77</v>
      </c>
      <c r="S53" s="182" t="s">
        <v>39</v>
      </c>
      <c r="T53" s="182" t="s">
        <v>40</v>
      </c>
      <c r="U53" s="26"/>
      <c r="V53" s="26" t="s">
        <v>61</v>
      </c>
      <c r="W53" s="182" t="s">
        <v>41</v>
      </c>
      <c r="X53" s="185" t="s">
        <v>56</v>
      </c>
    </row>
    <row r="54" spans="1:25" hidden="1">
      <c r="A54" s="150" t="s">
        <v>76</v>
      </c>
      <c r="B54" s="187"/>
      <c r="C54" s="159"/>
      <c r="D54" s="181"/>
      <c r="E54" s="167"/>
      <c r="F54" s="167"/>
      <c r="G54" s="184"/>
      <c r="H54" s="167"/>
      <c r="I54" s="191"/>
      <c r="J54" s="167"/>
      <c r="K54" s="167"/>
      <c r="L54" s="186"/>
      <c r="M54" s="167"/>
      <c r="N54" s="167"/>
      <c r="O54" s="167"/>
      <c r="P54" s="167"/>
      <c r="Q54" s="167"/>
      <c r="R54" s="33"/>
      <c r="S54" s="167"/>
      <c r="T54" s="167"/>
      <c r="U54" s="26"/>
      <c r="V54" s="26" t="s">
        <v>68</v>
      </c>
      <c r="W54" s="167"/>
      <c r="X54" s="186"/>
    </row>
    <row r="55" spans="1:25" hidden="1">
      <c r="A55" s="173"/>
      <c r="B55" s="174"/>
      <c r="C55" s="5" t="s">
        <v>38</v>
      </c>
      <c r="D55" s="62"/>
      <c r="E55" s="62"/>
      <c r="F55" s="35"/>
      <c r="G55" s="5"/>
      <c r="H55" s="6"/>
      <c r="I55" s="34">
        <f>D55*E55</f>
        <v>0</v>
      </c>
      <c r="J55" s="6"/>
      <c r="K55" s="6"/>
      <c r="L55" s="60"/>
      <c r="M55" s="6">
        <v>32</v>
      </c>
      <c r="N55" s="6"/>
      <c r="O55" s="6"/>
      <c r="P55" s="6"/>
      <c r="Q55" s="6"/>
      <c r="R55" s="65">
        <v>1</v>
      </c>
      <c r="S55" s="34">
        <f>1.21*0.3*I55*M55*R55</f>
        <v>0</v>
      </c>
      <c r="T55" s="25"/>
      <c r="U55" s="25"/>
      <c r="V55" s="38">
        <v>1</v>
      </c>
      <c r="W55" s="20">
        <f>I55*M55*V55</f>
        <v>0</v>
      </c>
      <c r="X55" s="21"/>
    </row>
    <row r="56" spans="1:25" hidden="1">
      <c r="A56" s="7"/>
      <c r="B56" s="1"/>
      <c r="C56" s="1" t="s">
        <v>70</v>
      </c>
      <c r="D56" s="39"/>
      <c r="E56" s="39"/>
      <c r="F56" s="22"/>
      <c r="G56" s="1"/>
      <c r="H56" s="1"/>
      <c r="I56" s="9">
        <f>E56*D56</f>
        <v>0</v>
      </c>
      <c r="J56" s="1">
        <f>D56+E56</f>
        <v>0</v>
      </c>
      <c r="K56" s="1"/>
      <c r="L56" s="10"/>
      <c r="M56" s="37">
        <v>10</v>
      </c>
      <c r="N56" s="8">
        <f>'U-Etagedæk-Gulv'!H60</f>
        <v>0</v>
      </c>
      <c r="O56" s="24">
        <f>O46</f>
        <v>0.40571356062968317</v>
      </c>
      <c r="P56" s="17">
        <f>J56*M55*O56</f>
        <v>0</v>
      </c>
      <c r="Q56" s="17">
        <f>I56*M56*N56</f>
        <v>0</v>
      </c>
      <c r="R56" s="17"/>
      <c r="S56" s="1"/>
      <c r="T56" s="4"/>
      <c r="U56" s="4"/>
      <c r="V56" s="64">
        <v>0.3</v>
      </c>
      <c r="W56" s="17">
        <f>I56*M56*V56</f>
        <v>0</v>
      </c>
      <c r="X56" s="10"/>
    </row>
    <row r="57" spans="1:25" hidden="1">
      <c r="A57" s="7"/>
      <c r="B57" s="1"/>
      <c r="C57" s="1" t="s">
        <v>2</v>
      </c>
      <c r="D57" s="39"/>
      <c r="E57" s="39"/>
      <c r="F57" s="39"/>
      <c r="G57" s="1"/>
      <c r="H57" s="1">
        <f>H59+H60+H61</f>
        <v>0</v>
      </c>
      <c r="I57" s="9">
        <f>D57*F57+(E57*F57)-H57</f>
        <v>0</v>
      </c>
      <c r="J57" s="1">
        <f>D57+E57</f>
        <v>0</v>
      </c>
      <c r="K57" s="1"/>
      <c r="L57" s="10"/>
      <c r="M57" s="1">
        <v>32</v>
      </c>
      <c r="N57" s="8">
        <f>N47</f>
        <v>0.40571356062968317</v>
      </c>
      <c r="O57" s="24">
        <f>O47</f>
        <v>0.21225417270457367</v>
      </c>
      <c r="P57" s="17">
        <f>J57*M57*'U- Facade'!H86</f>
        <v>0</v>
      </c>
      <c r="Q57" s="17">
        <f>I57*M57*N57</f>
        <v>0</v>
      </c>
      <c r="R57" s="17"/>
      <c r="S57" s="1"/>
      <c r="T57" s="4"/>
      <c r="U57" s="4"/>
      <c r="V57" s="64">
        <v>0.4</v>
      </c>
      <c r="W57" s="17">
        <f>I57*M57*V57</f>
        <v>0</v>
      </c>
      <c r="X57" s="10"/>
    </row>
    <row r="58" spans="1:25" hidden="1">
      <c r="A58" s="7"/>
      <c r="B58" s="1"/>
      <c r="C58" s="1" t="s">
        <v>3</v>
      </c>
      <c r="D58" s="39"/>
      <c r="E58" s="63"/>
      <c r="F58" s="22"/>
      <c r="G58" s="1"/>
      <c r="H58" s="1"/>
      <c r="I58" s="9">
        <f>D58*E58</f>
        <v>0</v>
      </c>
      <c r="J58" s="1"/>
      <c r="K58" s="1"/>
      <c r="L58" s="10">
        <f>D58+E58</f>
        <v>0</v>
      </c>
      <c r="M58" s="1">
        <v>32</v>
      </c>
      <c r="N58" s="8">
        <f>N48</f>
        <v>0.29088182215182673</v>
      </c>
      <c r="O58" s="24">
        <f>O48</f>
        <v>0.14489056879538537</v>
      </c>
      <c r="P58" s="17">
        <f>J58*M58*'U-loft'!S82</f>
        <v>0</v>
      </c>
      <c r="Q58" s="17">
        <f>I58*M58*N58</f>
        <v>0</v>
      </c>
      <c r="R58" s="17"/>
      <c r="S58" s="1"/>
      <c r="T58" s="4"/>
      <c r="U58" s="4"/>
      <c r="V58" s="64">
        <v>0.25</v>
      </c>
      <c r="W58" s="17">
        <f>I58*M58*V58</f>
        <v>0</v>
      </c>
      <c r="X58" s="10"/>
    </row>
    <row r="59" spans="1:25" hidden="1">
      <c r="A59" s="7"/>
      <c r="B59" s="1"/>
      <c r="C59" s="1" t="s">
        <v>4</v>
      </c>
      <c r="D59" s="22"/>
      <c r="E59" s="48"/>
      <c r="F59" s="48"/>
      <c r="G59" s="37"/>
      <c r="H59" s="1">
        <f>E59*F59*G59</f>
        <v>0</v>
      </c>
      <c r="I59" s="9"/>
      <c r="J59" s="1"/>
      <c r="K59" s="1">
        <f>((F59*2)+E59)*G59</f>
        <v>0</v>
      </c>
      <c r="L59" s="10"/>
      <c r="M59" s="1">
        <v>32</v>
      </c>
      <c r="N59" s="1">
        <v>1.7</v>
      </c>
      <c r="O59" s="1"/>
      <c r="P59" s="17">
        <f>K59*M59*'U- Facade'!H86</f>
        <v>0</v>
      </c>
      <c r="Q59" s="17">
        <f>H59*M59*N59</f>
        <v>0</v>
      </c>
      <c r="R59" s="17"/>
      <c r="S59" s="1"/>
      <c r="T59" s="4"/>
      <c r="U59" s="4"/>
      <c r="V59" s="64">
        <v>2</v>
      </c>
      <c r="W59" s="17">
        <f>H59*M59*V59</f>
        <v>0</v>
      </c>
      <c r="X59" s="10"/>
    </row>
    <row r="60" spans="1:25" hidden="1">
      <c r="A60" s="7"/>
      <c r="B60" s="1"/>
      <c r="C60" s="1" t="s">
        <v>5</v>
      </c>
      <c r="D60" s="22"/>
      <c r="E60" s="48"/>
      <c r="F60" s="48"/>
      <c r="G60" s="37"/>
      <c r="H60" s="1">
        <f t="shared" ref="H60:H61" si="10">E60*F60*G60</f>
        <v>0</v>
      </c>
      <c r="I60" s="9"/>
      <c r="J60" s="1"/>
      <c r="K60" s="1">
        <f>((F60*2)+E60)*G60</f>
        <v>0</v>
      </c>
      <c r="L60" s="10"/>
      <c r="M60" s="1">
        <v>32</v>
      </c>
      <c r="N60" s="1">
        <v>1.7</v>
      </c>
      <c r="O60" s="1"/>
      <c r="P60" s="17">
        <f>K60*M60*'U- Facade'!H86</f>
        <v>0</v>
      </c>
      <c r="Q60" s="17">
        <f t="shared" ref="Q60:Q61" si="11">H60*M60*N60</f>
        <v>0</v>
      </c>
      <c r="R60" s="17"/>
      <c r="S60" s="1"/>
      <c r="T60" s="17"/>
      <c r="U60" s="17"/>
      <c r="V60" s="64">
        <v>2</v>
      </c>
      <c r="W60" s="17">
        <f>H60*M60*V60</f>
        <v>0</v>
      </c>
      <c r="X60" s="10"/>
    </row>
    <row r="61" spans="1:25" hidden="1">
      <c r="A61" s="11"/>
      <c r="B61" s="12"/>
      <c r="C61" s="12" t="s">
        <v>6</v>
      </c>
      <c r="D61" s="56"/>
      <c r="E61" s="48"/>
      <c r="F61" s="48"/>
      <c r="G61" s="37"/>
      <c r="H61" s="12">
        <f t="shared" si="10"/>
        <v>0</v>
      </c>
      <c r="I61" s="13"/>
      <c r="J61" s="12"/>
      <c r="K61" s="12">
        <f>((F61*2)+E61)*G61</f>
        <v>0</v>
      </c>
      <c r="L61" s="47"/>
      <c r="M61" s="12">
        <v>32</v>
      </c>
      <c r="N61" s="12">
        <v>1.4</v>
      </c>
      <c r="O61" s="1"/>
      <c r="P61" s="18">
        <f>K61*M61*'U- Facade'!H86</f>
        <v>0</v>
      </c>
      <c r="Q61" s="18">
        <f t="shared" si="11"/>
        <v>0</v>
      </c>
      <c r="R61" s="18"/>
      <c r="S61" s="12"/>
      <c r="T61" s="27">
        <f>Q61+Q60+Q59+Q58+Q57+Q56+S55+P56+P57+P58+P60+P61</f>
        <v>0</v>
      </c>
      <c r="U61" s="27"/>
      <c r="V61" s="64">
        <v>2</v>
      </c>
      <c r="W61" s="18">
        <f>H61*M61*V61</f>
        <v>0</v>
      </c>
      <c r="X61" s="19">
        <f>W61+W60+W59+W58+W57+W56+W55</f>
        <v>0</v>
      </c>
    </row>
    <row r="62" spans="1:25" hidden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4" spans="1:25">
      <c r="S64" s="67" t="s">
        <v>79</v>
      </c>
      <c r="T64" s="188">
        <f>T51+T41+T31+T21+T11</f>
        <v>0</v>
      </c>
      <c r="U64" s="188"/>
      <c r="V64" s="5" t="s">
        <v>78</v>
      </c>
      <c r="W64" s="68" t="s">
        <v>80</v>
      </c>
      <c r="X64" s="69">
        <f>X51+X31+X21+X11</f>
        <v>0</v>
      </c>
      <c r="Y64" s="21" t="s">
        <v>78</v>
      </c>
    </row>
    <row r="65" spans="19:25">
      <c r="S65" s="7"/>
      <c r="T65" s="1"/>
      <c r="U65" s="1"/>
      <c r="V65" s="1"/>
      <c r="W65" s="1"/>
      <c r="X65" s="1"/>
      <c r="Y65" s="10"/>
    </row>
    <row r="66" spans="19:25">
      <c r="S66" s="70" t="s">
        <v>81</v>
      </c>
      <c r="T66" s="189" t="e">
        <f>T64/(I45+I35+I25+I15+I5)</f>
        <v>#DIV/0!</v>
      </c>
      <c r="U66" s="189"/>
      <c r="V66" s="12" t="s">
        <v>78</v>
      </c>
      <c r="W66" s="12"/>
      <c r="X66" s="12"/>
      <c r="Y66" s="47"/>
    </row>
  </sheetData>
  <mergeCells count="135">
    <mergeCell ref="A55:B55"/>
    <mergeCell ref="T64:U64"/>
    <mergeCell ref="T66:U66"/>
    <mergeCell ref="O53:O54"/>
    <mergeCell ref="P53:P54"/>
    <mergeCell ref="Q53:Q54"/>
    <mergeCell ref="S53:S54"/>
    <mergeCell ref="T53:T54"/>
    <mergeCell ref="W53:W54"/>
    <mergeCell ref="I53:I54"/>
    <mergeCell ref="J53:J54"/>
    <mergeCell ref="K53:K54"/>
    <mergeCell ref="L53:L54"/>
    <mergeCell ref="M53:M54"/>
    <mergeCell ref="N53:N54"/>
    <mergeCell ref="A45:B45"/>
    <mergeCell ref="M52:Y52"/>
    <mergeCell ref="C53:C54"/>
    <mergeCell ref="D53:D54"/>
    <mergeCell ref="E53:E54"/>
    <mergeCell ref="F53:F54"/>
    <mergeCell ref="G53:G54"/>
    <mergeCell ref="H53:H54"/>
    <mergeCell ref="O43:O44"/>
    <mergeCell ref="P43:P44"/>
    <mergeCell ref="Q43:Q44"/>
    <mergeCell ref="S43:S44"/>
    <mergeCell ref="T43:T44"/>
    <mergeCell ref="W43:W44"/>
    <mergeCell ref="I43:I44"/>
    <mergeCell ref="J43:J44"/>
    <mergeCell ref="K43:K44"/>
    <mergeCell ref="L43:L44"/>
    <mergeCell ref="M43:M44"/>
    <mergeCell ref="N43:N44"/>
    <mergeCell ref="X53:X54"/>
    <mergeCell ref="A54:B54"/>
    <mergeCell ref="X33:Y34"/>
    <mergeCell ref="A34:B34"/>
    <mergeCell ref="A35:B35"/>
    <mergeCell ref="M42:Y42"/>
    <mergeCell ref="C43:C44"/>
    <mergeCell ref="D43:D44"/>
    <mergeCell ref="E43:E44"/>
    <mergeCell ref="F43:F44"/>
    <mergeCell ref="G43:G44"/>
    <mergeCell ref="H43:H44"/>
    <mergeCell ref="O33:O34"/>
    <mergeCell ref="P33:P34"/>
    <mergeCell ref="Q33:Q34"/>
    <mergeCell ref="S33:S34"/>
    <mergeCell ref="T33:T34"/>
    <mergeCell ref="W33:W34"/>
    <mergeCell ref="I33:I34"/>
    <mergeCell ref="J33:J34"/>
    <mergeCell ref="K33:K34"/>
    <mergeCell ref="L33:L34"/>
    <mergeCell ref="M33:M34"/>
    <mergeCell ref="N33:N34"/>
    <mergeCell ref="X43:Y44"/>
    <mergeCell ref="A44:B44"/>
    <mergeCell ref="X23:Y24"/>
    <mergeCell ref="A24:B24"/>
    <mergeCell ref="A25:B25"/>
    <mergeCell ref="M32:Y32"/>
    <mergeCell ref="C33:C34"/>
    <mergeCell ref="D33:D34"/>
    <mergeCell ref="E33:E34"/>
    <mergeCell ref="F33:F34"/>
    <mergeCell ref="G33:G34"/>
    <mergeCell ref="H33:H34"/>
    <mergeCell ref="O23:O24"/>
    <mergeCell ref="P23:P24"/>
    <mergeCell ref="Q23:Q24"/>
    <mergeCell ref="S23:S24"/>
    <mergeCell ref="T23:T24"/>
    <mergeCell ref="W23:W24"/>
    <mergeCell ref="I23:I24"/>
    <mergeCell ref="J23:J24"/>
    <mergeCell ref="K23:K24"/>
    <mergeCell ref="L23:L24"/>
    <mergeCell ref="M23:M24"/>
    <mergeCell ref="N23:N24"/>
    <mergeCell ref="C23:C24"/>
    <mergeCell ref="D23:D24"/>
    <mergeCell ref="T13:T14"/>
    <mergeCell ref="W13:W14"/>
    <mergeCell ref="X13:Y14"/>
    <mergeCell ref="A14:B14"/>
    <mergeCell ref="A15:B15"/>
    <mergeCell ref="M22:Y22"/>
    <mergeCell ref="M13:M14"/>
    <mergeCell ref="N13:N14"/>
    <mergeCell ref="O13:O14"/>
    <mergeCell ref="P13:P14"/>
    <mergeCell ref="Q13:Q14"/>
    <mergeCell ref="S13:S14"/>
    <mergeCell ref="G13:G14"/>
    <mergeCell ref="H13:H14"/>
    <mergeCell ref="I13:I14"/>
    <mergeCell ref="J13:J14"/>
    <mergeCell ref="K13:K14"/>
    <mergeCell ref="L13:L14"/>
    <mergeCell ref="A5:B5"/>
    <mergeCell ref="C13:C14"/>
    <mergeCell ref="D13:D14"/>
    <mergeCell ref="E13:E14"/>
    <mergeCell ref="F13:F14"/>
    <mergeCell ref="P3:P4"/>
    <mergeCell ref="Q3:Q4"/>
    <mergeCell ref="S3:S4"/>
    <mergeCell ref="E23:E24"/>
    <mergeCell ref="F23:F24"/>
    <mergeCell ref="G23:G24"/>
    <mergeCell ref="H23:H24"/>
    <mergeCell ref="A1:B2"/>
    <mergeCell ref="D1:L2"/>
    <mergeCell ref="M1:Y2"/>
    <mergeCell ref="C3:C4"/>
    <mergeCell ref="D3:D4"/>
    <mergeCell ref="E3:E4"/>
    <mergeCell ref="F3:F4"/>
    <mergeCell ref="G3:G4"/>
    <mergeCell ref="H3:H4"/>
    <mergeCell ref="I3:I4"/>
    <mergeCell ref="T3:T4"/>
    <mergeCell ref="W3:W4"/>
    <mergeCell ref="X3:Y4"/>
    <mergeCell ref="J3:J4"/>
    <mergeCell ref="K3:K4"/>
    <mergeCell ref="L3:L4"/>
    <mergeCell ref="M3:M4"/>
    <mergeCell ref="N3:N4"/>
    <mergeCell ref="O3:O4"/>
    <mergeCell ref="A4:B4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5"/>
  <sheetViews>
    <sheetView tabSelected="1" zoomScale="70" zoomScaleNormal="70" workbookViewId="0">
      <selection activeCell="K11" sqref="K11"/>
    </sheetView>
  </sheetViews>
  <sheetFormatPr defaultRowHeight="14.4"/>
  <cols>
    <col min="3" max="3" width="27.33203125" customWidth="1"/>
    <col min="9" max="9" width="12.33203125" bestFit="1" customWidth="1"/>
    <col min="10" max="10" width="12" customWidth="1"/>
    <col min="11" max="11" width="12.6640625" customWidth="1"/>
    <col min="12" max="12" width="11.5546875" customWidth="1"/>
    <col min="14" max="14" width="9.5546875" customWidth="1"/>
    <col min="15" max="15" width="12.109375" customWidth="1"/>
    <col min="16" max="17" width="10.5546875" customWidth="1"/>
    <col min="18" max="18" width="14.44140625" customWidth="1"/>
    <col min="19" max="19" width="13.6640625" customWidth="1"/>
    <col min="20" max="20" width="12" bestFit="1" customWidth="1"/>
    <col min="21" max="21" width="3.109375" customWidth="1"/>
    <col min="22" max="22" width="13" customWidth="1"/>
    <col min="23" max="23" width="13.44140625" customWidth="1"/>
    <col min="24" max="24" width="12.109375" customWidth="1"/>
    <col min="25" max="25" width="2.6640625" customWidth="1"/>
  </cols>
  <sheetData>
    <row r="1" spans="1:27">
      <c r="A1" s="148"/>
      <c r="B1" s="149"/>
      <c r="C1" s="28" t="s">
        <v>36</v>
      </c>
      <c r="D1" s="152" t="s">
        <v>7</v>
      </c>
      <c r="E1" s="153"/>
      <c r="F1" s="153"/>
      <c r="G1" s="153"/>
      <c r="H1" s="153"/>
      <c r="I1" s="153"/>
      <c r="J1" s="153"/>
      <c r="K1" s="153"/>
      <c r="L1" s="154"/>
      <c r="M1" s="152" t="s">
        <v>42</v>
      </c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4"/>
    </row>
    <row r="2" spans="1:27">
      <c r="A2" s="150"/>
      <c r="B2" s="151"/>
      <c r="C2" s="29" t="s">
        <v>37</v>
      </c>
      <c r="D2" s="155"/>
      <c r="E2" s="156"/>
      <c r="F2" s="156"/>
      <c r="G2" s="156"/>
      <c r="H2" s="156"/>
      <c r="I2" s="156"/>
      <c r="J2" s="156"/>
      <c r="K2" s="156"/>
      <c r="L2" s="157"/>
      <c r="M2" s="155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7"/>
    </row>
    <row r="3" spans="1:27" ht="30.6" customHeight="1">
      <c r="A3" s="77" t="s">
        <v>35</v>
      </c>
      <c r="B3" s="1"/>
      <c r="C3" s="158" t="s">
        <v>0</v>
      </c>
      <c r="D3" s="160" t="s">
        <v>10</v>
      </c>
      <c r="E3" s="162" t="s">
        <v>11</v>
      </c>
      <c r="F3" s="162" t="s">
        <v>12</v>
      </c>
      <c r="G3" s="164" t="s">
        <v>1</v>
      </c>
      <c r="H3" s="162" t="s">
        <v>14</v>
      </c>
      <c r="I3" s="162" t="s">
        <v>13</v>
      </c>
      <c r="J3" s="166" t="s">
        <v>64</v>
      </c>
      <c r="K3" s="166" t="s">
        <v>65</v>
      </c>
      <c r="L3" s="168" t="s">
        <v>66</v>
      </c>
      <c r="M3" s="162" t="s">
        <v>8</v>
      </c>
      <c r="N3" s="166" t="s">
        <v>9</v>
      </c>
      <c r="O3" s="166" t="s">
        <v>60</v>
      </c>
      <c r="P3" s="166" t="s">
        <v>62</v>
      </c>
      <c r="Q3" s="166" t="s">
        <v>63</v>
      </c>
      <c r="R3" s="166" t="s">
        <v>204</v>
      </c>
      <c r="S3" s="162" t="s">
        <v>39</v>
      </c>
      <c r="T3" s="166" t="s">
        <v>40</v>
      </c>
      <c r="U3" s="31"/>
      <c r="V3" s="31" t="s">
        <v>61</v>
      </c>
      <c r="W3" s="162" t="s">
        <v>41</v>
      </c>
      <c r="X3" s="162" t="s">
        <v>56</v>
      </c>
      <c r="Y3" s="168"/>
    </row>
    <row r="4" spans="1:27" ht="42.6" customHeight="1">
      <c r="A4" s="171" t="s">
        <v>209</v>
      </c>
      <c r="B4" s="172"/>
      <c r="C4" s="159"/>
      <c r="D4" s="161"/>
      <c r="E4" s="163"/>
      <c r="F4" s="163"/>
      <c r="G4" s="165"/>
      <c r="H4" s="163"/>
      <c r="I4" s="163"/>
      <c r="J4" s="167"/>
      <c r="K4" s="167"/>
      <c r="L4" s="170"/>
      <c r="M4" s="163"/>
      <c r="N4" s="167"/>
      <c r="O4" s="167"/>
      <c r="P4" s="167"/>
      <c r="Q4" s="167"/>
      <c r="R4" s="167"/>
      <c r="S4" s="163"/>
      <c r="T4" s="167"/>
      <c r="U4" s="26"/>
      <c r="V4" s="26" t="s">
        <v>186</v>
      </c>
      <c r="W4" s="163"/>
      <c r="X4" s="169"/>
      <c r="Y4" s="170"/>
    </row>
    <row r="5" spans="1:27">
      <c r="A5" s="173"/>
      <c r="B5" s="174"/>
      <c r="C5" s="5" t="s">
        <v>38</v>
      </c>
      <c r="D5" s="83"/>
      <c r="E5" s="83"/>
      <c r="F5" s="6"/>
      <c r="G5" s="5"/>
      <c r="H5" s="6"/>
      <c r="I5" s="34">
        <f>D5*E5</f>
        <v>0</v>
      </c>
      <c r="J5" s="6"/>
      <c r="K5" s="6"/>
      <c r="L5" s="60"/>
      <c r="M5" s="38"/>
      <c r="N5" s="6"/>
      <c r="O5" s="6"/>
      <c r="P5" s="6"/>
      <c r="Q5" s="6"/>
      <c r="R5" s="92">
        <v>1</v>
      </c>
      <c r="S5" s="20">
        <f>1.21*0.3*I5*M5*R5</f>
        <v>0</v>
      </c>
      <c r="T5" s="25"/>
      <c r="U5" s="25"/>
      <c r="V5" s="65"/>
      <c r="W5" s="20">
        <f>I5*M5*V5</f>
        <v>0</v>
      </c>
      <c r="X5" s="5"/>
      <c r="Y5" s="10"/>
    </row>
    <row r="6" spans="1:27">
      <c r="A6" s="7"/>
      <c r="B6" s="1"/>
      <c r="C6" s="1" t="s">
        <v>171</v>
      </c>
      <c r="D6" s="84"/>
      <c r="E6" s="84"/>
      <c r="F6" s="1"/>
      <c r="G6" s="1"/>
      <c r="H6" s="1"/>
      <c r="I6" s="9">
        <f>D6*E6</f>
        <v>0</v>
      </c>
      <c r="J6" s="9">
        <f>D6+E6</f>
        <v>0</v>
      </c>
      <c r="K6" s="1"/>
      <c r="L6" s="10"/>
      <c r="M6" s="37"/>
      <c r="N6" s="8">
        <f>'U-Etagedæk-Gulv'!H20</f>
        <v>0.23911682270078372</v>
      </c>
      <c r="O6" s="24">
        <f>N6</f>
        <v>0.23911682270078372</v>
      </c>
      <c r="P6" s="17">
        <f>J6*M6*O6</f>
        <v>0</v>
      </c>
      <c r="Q6" s="17">
        <f>I6*M6*N6</f>
        <v>0</v>
      </c>
      <c r="R6" s="17"/>
      <c r="S6" s="1"/>
      <c r="T6" s="4"/>
      <c r="U6" s="4"/>
      <c r="V6" s="64"/>
      <c r="W6" s="17">
        <f>I6*M6*V6</f>
        <v>0</v>
      </c>
      <c r="X6" s="1"/>
      <c r="Y6" s="10"/>
    </row>
    <row r="7" spans="1:27">
      <c r="A7" s="7"/>
      <c r="B7" s="1"/>
      <c r="C7" s="1" t="s">
        <v>2</v>
      </c>
      <c r="D7" s="84"/>
      <c r="E7" s="84"/>
      <c r="F7" s="84"/>
      <c r="G7" s="1"/>
      <c r="H7" s="9">
        <f>H9+H10+H11</f>
        <v>0</v>
      </c>
      <c r="I7" s="9">
        <f>D7*F7+(E7*F7)-H7</f>
        <v>0</v>
      </c>
      <c r="J7" s="9">
        <f>D7+(E7)</f>
        <v>0</v>
      </c>
      <c r="K7" s="1"/>
      <c r="L7" s="10"/>
      <c r="M7" s="37"/>
      <c r="N7" s="8">
        <f>'U- Facade'!H42</f>
        <v>0.2267636267989569</v>
      </c>
      <c r="O7" s="24">
        <f>'U- Facade'!V18</f>
        <v>0.3421806982886626</v>
      </c>
      <c r="P7" s="17">
        <f>J7*M7*O7</f>
        <v>0</v>
      </c>
      <c r="Q7" s="17">
        <f>I7*M7*N7</f>
        <v>0</v>
      </c>
      <c r="R7" s="17"/>
      <c r="S7" s="1"/>
      <c r="T7" s="4"/>
      <c r="U7" s="4"/>
      <c r="V7" s="64"/>
      <c r="W7" s="17">
        <f>I7*M7*V7</f>
        <v>0</v>
      </c>
      <c r="X7" s="1"/>
      <c r="Y7" s="10"/>
    </row>
    <row r="8" spans="1:27">
      <c r="A8" s="7"/>
      <c r="B8" s="1"/>
      <c r="C8" s="1" t="s">
        <v>3</v>
      </c>
      <c r="D8" s="84"/>
      <c r="E8" s="85"/>
      <c r="F8" s="22"/>
      <c r="G8" s="1"/>
      <c r="H8" s="9"/>
      <c r="I8" s="9">
        <f>D8*E8</f>
        <v>0</v>
      </c>
      <c r="J8" s="9"/>
      <c r="K8" s="1"/>
      <c r="L8" s="50">
        <f>D8+E8</f>
        <v>0</v>
      </c>
      <c r="M8" s="37"/>
      <c r="N8" s="8">
        <f>'U-loft'!G40</f>
        <v>0.29088182215182673</v>
      </c>
      <c r="O8" s="24">
        <f>'U-loft'!U32</f>
        <v>0.14489056879538537</v>
      </c>
      <c r="P8" s="17">
        <f>L8*M8*O8</f>
        <v>0</v>
      </c>
      <c r="Q8" s="17">
        <f>I8*M8*N8</f>
        <v>0</v>
      </c>
      <c r="R8" s="17"/>
      <c r="S8" s="1"/>
      <c r="T8" s="4"/>
      <c r="U8" s="4"/>
      <c r="V8" s="64"/>
      <c r="W8" s="17">
        <f>I8*M8*V8</f>
        <v>0</v>
      </c>
      <c r="X8" s="1"/>
      <c r="Y8" s="10"/>
    </row>
    <row r="9" spans="1:27">
      <c r="A9" s="7"/>
      <c r="B9" s="1"/>
      <c r="C9" s="1" t="s">
        <v>4</v>
      </c>
      <c r="D9" s="1"/>
      <c r="E9" s="84"/>
      <c r="F9" s="84"/>
      <c r="G9" s="36"/>
      <c r="H9" s="9">
        <f>E9*F9*G9</f>
        <v>0</v>
      </c>
      <c r="I9" s="9"/>
      <c r="J9" s="1"/>
      <c r="K9" s="9">
        <f>((F9*2)+E9)*G9</f>
        <v>0</v>
      </c>
      <c r="L9" s="10"/>
      <c r="M9" s="37"/>
      <c r="N9" s="1">
        <v>1.7</v>
      </c>
      <c r="O9" s="1"/>
      <c r="P9" s="17">
        <f>K9*M9*'U- Facade'!V18</f>
        <v>0</v>
      </c>
      <c r="Q9" s="17">
        <f>H9*M9*N9</f>
        <v>0</v>
      </c>
      <c r="R9" s="17"/>
      <c r="S9" s="1"/>
      <c r="T9" s="4"/>
      <c r="U9" s="4"/>
      <c r="V9" s="64"/>
      <c r="W9" s="17">
        <f>H9*M9*V9</f>
        <v>0</v>
      </c>
      <c r="X9" s="1"/>
      <c r="Y9" s="10"/>
    </row>
    <row r="10" spans="1:27">
      <c r="A10" s="7"/>
      <c r="B10" s="1"/>
      <c r="C10" s="1" t="s">
        <v>5</v>
      </c>
      <c r="D10" s="1"/>
      <c r="E10" s="84"/>
      <c r="F10" s="84"/>
      <c r="G10" s="36"/>
      <c r="H10" s="9">
        <f t="shared" ref="H10:H11" si="0">E10*F10*G10</f>
        <v>0</v>
      </c>
      <c r="I10" s="9"/>
      <c r="J10" s="1"/>
      <c r="K10" s="9">
        <f>((F10*2)+E10)*G10</f>
        <v>0</v>
      </c>
      <c r="L10" s="10"/>
      <c r="M10" s="37"/>
      <c r="N10" s="1">
        <v>1.7</v>
      </c>
      <c r="O10" s="1"/>
      <c r="P10" s="17">
        <f>K10*M10*'U- Facade'!V18</f>
        <v>0</v>
      </c>
      <c r="Q10" s="17">
        <f>H10*M10*N10</f>
        <v>0</v>
      </c>
      <c r="R10" s="17"/>
      <c r="S10" s="1"/>
      <c r="T10" s="17"/>
      <c r="U10" s="17"/>
      <c r="V10" s="64"/>
      <c r="W10" s="17">
        <f>H10*M10*V10</f>
        <v>0</v>
      </c>
      <c r="X10" s="1"/>
      <c r="Y10" s="10"/>
    </row>
    <row r="11" spans="1:27">
      <c r="A11" s="11"/>
      <c r="B11" s="12"/>
      <c r="C11" s="12" t="s">
        <v>6</v>
      </c>
      <c r="D11" s="12"/>
      <c r="E11" s="84"/>
      <c r="F11" s="84"/>
      <c r="G11" s="36"/>
      <c r="H11" s="13">
        <f t="shared" si="0"/>
        <v>0</v>
      </c>
      <c r="I11" s="13"/>
      <c r="J11" s="12"/>
      <c r="K11" s="13">
        <f>((F11*2)+E11)*G11</f>
        <v>0</v>
      </c>
      <c r="L11" s="47"/>
      <c r="M11" s="37"/>
      <c r="N11" s="12">
        <v>1.4</v>
      </c>
      <c r="O11" s="18"/>
      <c r="P11" s="18">
        <f>L11*N11*'U- Facade'!V18</f>
        <v>0</v>
      </c>
      <c r="Q11" s="17">
        <f>H11*M11*N11</f>
        <v>0</v>
      </c>
      <c r="R11" s="18"/>
      <c r="S11" s="12"/>
      <c r="T11" s="146">
        <f>Q11+Q10+Q9+Q8+Q7+Q6+S5+P6+P7+P8+P10+O11</f>
        <v>0</v>
      </c>
      <c r="U11" s="86" t="s">
        <v>78</v>
      </c>
      <c r="V11" s="64"/>
      <c r="W11" s="18">
        <f>H11*M11*V11</f>
        <v>0</v>
      </c>
      <c r="X11" s="18">
        <f>W11+W10+W9+W8+W7+W6+W5</f>
        <v>0</v>
      </c>
      <c r="Y11" s="10" t="s">
        <v>78</v>
      </c>
    </row>
    <row r="12" spans="1:27" ht="30" customHeight="1">
      <c r="A12" s="77" t="s">
        <v>35</v>
      </c>
      <c r="B12" s="1"/>
      <c r="C12" s="158" t="s">
        <v>0</v>
      </c>
      <c r="D12" s="160" t="s">
        <v>10</v>
      </c>
      <c r="E12" s="162" t="s">
        <v>11</v>
      </c>
      <c r="F12" s="162" t="s">
        <v>12</v>
      </c>
      <c r="G12" s="164" t="s">
        <v>1</v>
      </c>
      <c r="H12" s="162" t="s">
        <v>14</v>
      </c>
      <c r="I12" s="162" t="s">
        <v>13</v>
      </c>
      <c r="J12" s="166" t="s">
        <v>64</v>
      </c>
      <c r="K12" s="166" t="s">
        <v>65</v>
      </c>
      <c r="L12" s="168" t="s">
        <v>66</v>
      </c>
      <c r="M12" s="162" t="s">
        <v>8</v>
      </c>
      <c r="N12" s="166" t="s">
        <v>9</v>
      </c>
      <c r="O12" s="166" t="s">
        <v>60</v>
      </c>
      <c r="P12" s="166" t="s">
        <v>62</v>
      </c>
      <c r="Q12" s="166" t="s">
        <v>63</v>
      </c>
      <c r="R12" s="166" t="s">
        <v>204</v>
      </c>
      <c r="S12" s="162" t="s">
        <v>39</v>
      </c>
      <c r="T12" s="166" t="s">
        <v>40</v>
      </c>
      <c r="U12" s="31"/>
      <c r="V12" s="31" t="s">
        <v>61</v>
      </c>
      <c r="W12" s="162" t="s">
        <v>41</v>
      </c>
      <c r="X12" s="162" t="s">
        <v>56</v>
      </c>
      <c r="Y12" s="168"/>
    </row>
    <row r="13" spans="1:27" ht="45" customHeight="1">
      <c r="A13" s="171" t="s">
        <v>210</v>
      </c>
      <c r="B13" s="172"/>
      <c r="C13" s="159"/>
      <c r="D13" s="161"/>
      <c r="E13" s="163"/>
      <c r="F13" s="163"/>
      <c r="G13" s="165"/>
      <c r="H13" s="163"/>
      <c r="I13" s="163"/>
      <c r="J13" s="167"/>
      <c r="K13" s="167"/>
      <c r="L13" s="170"/>
      <c r="M13" s="163"/>
      <c r="N13" s="167"/>
      <c r="O13" s="167"/>
      <c r="P13" s="167"/>
      <c r="Q13" s="167"/>
      <c r="R13" s="167"/>
      <c r="S13" s="163"/>
      <c r="T13" s="167"/>
      <c r="U13" s="26"/>
      <c r="V13" s="26" t="s">
        <v>186</v>
      </c>
      <c r="W13" s="163"/>
      <c r="X13" s="169"/>
      <c r="Y13" s="170"/>
      <c r="AA13" s="36"/>
    </row>
    <row r="14" spans="1:27">
      <c r="A14" s="173"/>
      <c r="B14" s="174"/>
      <c r="C14" s="5" t="s">
        <v>38</v>
      </c>
      <c r="D14" s="83"/>
      <c r="E14" s="83"/>
      <c r="F14" s="6"/>
      <c r="G14" s="5"/>
      <c r="H14" s="6"/>
      <c r="I14" s="34">
        <f>D14*E14</f>
        <v>0</v>
      </c>
      <c r="J14" s="6"/>
      <c r="K14" s="6"/>
      <c r="L14" s="60"/>
      <c r="M14" s="38"/>
      <c r="N14" s="6"/>
      <c r="O14" s="6"/>
      <c r="P14" s="6"/>
      <c r="Q14" s="6"/>
      <c r="R14" s="92">
        <v>1</v>
      </c>
      <c r="S14" s="20">
        <f>1.21*0.3*I14*M14*R14</f>
        <v>0</v>
      </c>
      <c r="T14" s="25"/>
      <c r="U14" s="25"/>
      <c r="V14" s="65"/>
      <c r="W14" s="20">
        <f>I14*M14*V14</f>
        <v>0</v>
      </c>
      <c r="X14" s="5"/>
      <c r="Y14" s="10"/>
    </row>
    <row r="15" spans="1:27">
      <c r="A15" s="7"/>
      <c r="B15" s="1"/>
      <c r="C15" s="1" t="s">
        <v>171</v>
      </c>
      <c r="D15" s="84"/>
      <c r="E15" s="84"/>
      <c r="F15" s="1"/>
      <c r="G15" s="1"/>
      <c r="H15" s="1"/>
      <c r="I15" s="9">
        <f>D15*E15</f>
        <v>0</v>
      </c>
      <c r="J15" s="9">
        <f>D15+E15</f>
        <v>0</v>
      </c>
      <c r="K15" s="1"/>
      <c r="L15" s="10"/>
      <c r="M15" s="37"/>
      <c r="N15" s="8">
        <f t="shared" ref="N15:O17" si="1">N6</f>
        <v>0.23911682270078372</v>
      </c>
      <c r="O15" s="24">
        <f t="shared" si="1"/>
        <v>0.23911682270078372</v>
      </c>
      <c r="P15" s="17">
        <f>J15*M15*O15</f>
        <v>0</v>
      </c>
      <c r="Q15" s="17">
        <f>I15*M15*N15</f>
        <v>0</v>
      </c>
      <c r="R15" s="17"/>
      <c r="S15" s="1"/>
      <c r="T15" s="4"/>
      <c r="U15" s="4"/>
      <c r="V15" s="64"/>
      <c r="W15" s="17">
        <f>I15*M15*V15</f>
        <v>0</v>
      </c>
      <c r="X15" s="1"/>
      <c r="Y15" s="10"/>
    </row>
    <row r="16" spans="1:27">
      <c r="A16" s="7"/>
      <c r="B16" s="1"/>
      <c r="C16" s="1" t="s">
        <v>2</v>
      </c>
      <c r="D16" s="84"/>
      <c r="E16" s="84"/>
      <c r="F16" s="84"/>
      <c r="G16" s="1"/>
      <c r="H16" s="9">
        <f>H18+H19+H20</f>
        <v>0</v>
      </c>
      <c r="I16" s="9">
        <f>D16*F16+(E16*F16)-H16</f>
        <v>0</v>
      </c>
      <c r="J16" s="9">
        <f>D16+E16</f>
        <v>0</v>
      </c>
      <c r="K16" s="1"/>
      <c r="L16" s="10"/>
      <c r="M16" s="37"/>
      <c r="N16" s="8">
        <f t="shared" si="1"/>
        <v>0.2267636267989569</v>
      </c>
      <c r="O16" s="24">
        <f t="shared" si="1"/>
        <v>0.3421806982886626</v>
      </c>
      <c r="P16" s="17">
        <f>J16*M16*O16</f>
        <v>0</v>
      </c>
      <c r="Q16" s="17">
        <f>I16*M16*N16</f>
        <v>0</v>
      </c>
      <c r="R16" s="17"/>
      <c r="S16" s="1"/>
      <c r="T16" s="4"/>
      <c r="U16" s="4"/>
      <c r="V16" s="64"/>
      <c r="W16" s="17">
        <f>I16*M16*V16</f>
        <v>0</v>
      </c>
      <c r="X16" s="1"/>
      <c r="Y16" s="10"/>
    </row>
    <row r="17" spans="1:25">
      <c r="A17" s="7"/>
      <c r="B17" s="1"/>
      <c r="C17" s="1" t="s">
        <v>3</v>
      </c>
      <c r="D17" s="84"/>
      <c r="E17" s="85"/>
      <c r="F17" s="22"/>
      <c r="G17" s="1"/>
      <c r="H17" s="9"/>
      <c r="I17" s="9">
        <f>D17*E17</f>
        <v>0</v>
      </c>
      <c r="J17" s="9"/>
      <c r="K17" s="1"/>
      <c r="L17" s="50">
        <f>D17+E17</f>
        <v>0</v>
      </c>
      <c r="M17" s="37"/>
      <c r="N17" s="8">
        <f t="shared" si="1"/>
        <v>0.29088182215182673</v>
      </c>
      <c r="O17" s="24">
        <f t="shared" si="1"/>
        <v>0.14489056879538537</v>
      </c>
      <c r="P17" s="17">
        <f>L17*M17*O17</f>
        <v>0</v>
      </c>
      <c r="Q17" s="17">
        <f>I17*M17*N17</f>
        <v>0</v>
      </c>
      <c r="R17" s="17"/>
      <c r="S17" s="1"/>
      <c r="T17" s="4"/>
      <c r="U17" s="4"/>
      <c r="V17" s="64"/>
      <c r="W17" s="17">
        <f>I17*M17*V17</f>
        <v>0</v>
      </c>
      <c r="X17" s="1"/>
      <c r="Y17" s="10"/>
    </row>
    <row r="18" spans="1:25">
      <c r="A18" s="7"/>
      <c r="B18" s="1"/>
      <c r="C18" s="1" t="s">
        <v>4</v>
      </c>
      <c r="D18" s="1"/>
      <c r="E18" s="84"/>
      <c r="F18" s="84"/>
      <c r="G18" s="36"/>
      <c r="H18" s="9">
        <f>E18*F18*G18</f>
        <v>0</v>
      </c>
      <c r="I18" s="9"/>
      <c r="J18" s="1"/>
      <c r="K18" s="9">
        <f>((F18*2)+E18)*G18</f>
        <v>0</v>
      </c>
      <c r="L18" s="10"/>
      <c r="M18" s="37"/>
      <c r="N18" s="1">
        <v>1.7</v>
      </c>
      <c r="O18" s="1"/>
      <c r="P18" s="17">
        <f>K18*M18*'U- Facade'!V18</f>
        <v>0</v>
      </c>
      <c r="Q18" s="17">
        <f>H18*M18*N18</f>
        <v>0</v>
      </c>
      <c r="R18" s="17"/>
      <c r="S18" s="1"/>
      <c r="T18" s="4"/>
      <c r="U18" s="4"/>
      <c r="V18" s="64"/>
      <c r="W18" s="17">
        <f>H18*M18*V18</f>
        <v>0</v>
      </c>
      <c r="X18" s="1"/>
      <c r="Y18" s="10"/>
    </row>
    <row r="19" spans="1:25">
      <c r="A19" s="7"/>
      <c r="B19" s="1"/>
      <c r="C19" s="1" t="s">
        <v>5</v>
      </c>
      <c r="D19" s="1"/>
      <c r="E19" s="84"/>
      <c r="F19" s="84"/>
      <c r="G19" s="36"/>
      <c r="H19" s="9">
        <f t="shared" ref="H19:H20" si="2">E19*F19*G19</f>
        <v>0</v>
      </c>
      <c r="I19" s="9"/>
      <c r="J19" s="1"/>
      <c r="K19" s="9">
        <f>((F19*2)+E19)*G19</f>
        <v>0</v>
      </c>
      <c r="L19" s="10"/>
      <c r="M19" s="37"/>
      <c r="N19" s="1">
        <v>1.7</v>
      </c>
      <c r="O19" s="1"/>
      <c r="P19" s="17">
        <f>K19*M19*'U- Facade'!V18</f>
        <v>0</v>
      </c>
      <c r="Q19" s="17">
        <f>H19*M19*N19</f>
        <v>0</v>
      </c>
      <c r="R19" s="17"/>
      <c r="S19" s="1"/>
      <c r="T19" s="17"/>
      <c r="U19" s="17"/>
      <c r="V19" s="64"/>
      <c r="W19" s="17">
        <f>H19*M19*V19</f>
        <v>0</v>
      </c>
      <c r="X19" s="1"/>
      <c r="Y19" s="10"/>
    </row>
    <row r="20" spans="1:25">
      <c r="A20" s="11"/>
      <c r="B20" s="12"/>
      <c r="C20" s="12" t="s">
        <v>6</v>
      </c>
      <c r="D20" s="12"/>
      <c r="E20" s="84"/>
      <c r="F20" s="84"/>
      <c r="G20" s="36"/>
      <c r="H20" s="13">
        <f t="shared" si="2"/>
        <v>0</v>
      </c>
      <c r="I20" s="13"/>
      <c r="J20" s="12"/>
      <c r="K20" s="13">
        <f>((F20*2)+E20)*G20</f>
        <v>0</v>
      </c>
      <c r="L20" s="47"/>
      <c r="M20" s="37"/>
      <c r="N20" s="12">
        <v>1.4</v>
      </c>
      <c r="O20" s="18"/>
      <c r="P20" s="18">
        <f>L20*N20*'U- Facade'!V18</f>
        <v>0</v>
      </c>
      <c r="Q20" s="17">
        <f>H20*M20*N20</f>
        <v>0</v>
      </c>
      <c r="R20" s="18"/>
      <c r="S20" s="12"/>
      <c r="T20" s="146">
        <f>Q20+Q19+Q18+Q17+Q16+Q15+S14+P15+P16+P17+P19+O20</f>
        <v>0</v>
      </c>
      <c r="U20" s="86" t="s">
        <v>78</v>
      </c>
      <c r="V20" s="64"/>
      <c r="W20" s="18">
        <f>H20*M20*V20</f>
        <v>0</v>
      </c>
      <c r="X20" s="18">
        <f>W20+W19+W18+W17+W16+W15+W14</f>
        <v>0</v>
      </c>
      <c r="Y20" s="10" t="s">
        <v>78</v>
      </c>
    </row>
    <row r="21" spans="1:25">
      <c r="A21" s="30"/>
      <c r="B21" s="30"/>
      <c r="C21" s="30"/>
      <c r="D21" s="30"/>
      <c r="E21" s="30"/>
      <c r="F21" s="30"/>
      <c r="G21" s="30"/>
      <c r="H21" s="30"/>
      <c r="I21" s="59"/>
      <c r="J21" s="30"/>
      <c r="K21" s="30"/>
      <c r="L21" s="30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87"/>
    </row>
    <row r="22" spans="1:25" ht="30" customHeight="1">
      <c r="A22" s="77" t="s">
        <v>35</v>
      </c>
      <c r="B22" s="1"/>
      <c r="C22" s="175" t="s">
        <v>0</v>
      </c>
      <c r="D22" s="160" t="s">
        <v>10</v>
      </c>
      <c r="E22" s="162" t="s">
        <v>11</v>
      </c>
      <c r="F22" s="162" t="s">
        <v>12</v>
      </c>
      <c r="G22" s="164" t="s">
        <v>1</v>
      </c>
      <c r="H22" s="162" t="s">
        <v>14</v>
      </c>
      <c r="I22" s="178" t="s">
        <v>13</v>
      </c>
      <c r="J22" s="166" t="s">
        <v>64</v>
      </c>
      <c r="K22" s="166" t="s">
        <v>65</v>
      </c>
      <c r="L22" s="168" t="s">
        <v>66</v>
      </c>
      <c r="M22" s="162" t="s">
        <v>8</v>
      </c>
      <c r="N22" s="166" t="s">
        <v>9</v>
      </c>
      <c r="O22" s="166" t="s">
        <v>60</v>
      </c>
      <c r="P22" s="166" t="s">
        <v>62</v>
      </c>
      <c r="Q22" s="166" t="s">
        <v>63</v>
      </c>
      <c r="R22" s="166" t="s">
        <v>204</v>
      </c>
      <c r="S22" s="162" t="s">
        <v>39</v>
      </c>
      <c r="T22" s="162" t="s">
        <v>40</v>
      </c>
      <c r="U22" s="76"/>
      <c r="V22" s="31" t="s">
        <v>61</v>
      </c>
      <c r="W22" s="162" t="s">
        <v>41</v>
      </c>
      <c r="X22" s="162" t="s">
        <v>56</v>
      </c>
      <c r="Y22" s="168"/>
    </row>
    <row r="23" spans="1:25" ht="45.75" customHeight="1">
      <c r="A23" s="171" t="s">
        <v>194</v>
      </c>
      <c r="B23" s="172"/>
      <c r="C23" s="159"/>
      <c r="D23" s="161"/>
      <c r="E23" s="163"/>
      <c r="F23" s="163"/>
      <c r="G23" s="165"/>
      <c r="H23" s="163"/>
      <c r="I23" s="179"/>
      <c r="J23" s="167"/>
      <c r="K23" s="167"/>
      <c r="L23" s="170"/>
      <c r="M23" s="163"/>
      <c r="N23" s="167"/>
      <c r="O23" s="167"/>
      <c r="P23" s="167"/>
      <c r="Q23" s="167"/>
      <c r="R23" s="167"/>
      <c r="S23" s="163"/>
      <c r="T23" s="163"/>
      <c r="U23" s="81"/>
      <c r="V23" s="26" t="s">
        <v>186</v>
      </c>
      <c r="W23" s="163"/>
      <c r="X23" s="169"/>
      <c r="Y23" s="170"/>
    </row>
    <row r="24" spans="1:25">
      <c r="A24" s="173"/>
      <c r="B24" s="174"/>
      <c r="C24" s="5" t="s">
        <v>38</v>
      </c>
      <c r="D24" s="83"/>
      <c r="E24" s="83"/>
      <c r="F24" s="6"/>
      <c r="G24" s="5"/>
      <c r="H24" s="6"/>
      <c r="I24" s="34">
        <f>D24*E24</f>
        <v>0</v>
      </c>
      <c r="J24" s="6"/>
      <c r="K24" s="6"/>
      <c r="L24" s="60"/>
      <c r="M24" s="38"/>
      <c r="N24" s="6"/>
      <c r="O24" s="6"/>
      <c r="P24" s="6"/>
      <c r="Q24" s="6"/>
      <c r="R24" s="92">
        <v>1</v>
      </c>
      <c r="S24" s="20">
        <f>1.21*0.3*I24*M24*R24</f>
        <v>0</v>
      </c>
      <c r="T24" s="25"/>
      <c r="U24" s="25"/>
      <c r="V24" s="65"/>
      <c r="W24" s="20">
        <f>I24*M24*V24</f>
        <v>0</v>
      </c>
      <c r="X24" s="5"/>
      <c r="Y24" s="10"/>
    </row>
    <row r="25" spans="1:25">
      <c r="A25" s="7"/>
      <c r="B25" s="1"/>
      <c r="C25" s="1" t="s">
        <v>171</v>
      </c>
      <c r="D25" s="84"/>
      <c r="E25" s="84"/>
      <c r="F25" s="1"/>
      <c r="G25" s="1"/>
      <c r="H25" s="1"/>
      <c r="I25" s="9">
        <f>D25*E25</f>
        <v>0</v>
      </c>
      <c r="J25" s="9">
        <f>D25+E25</f>
        <v>0</v>
      </c>
      <c r="K25" s="1"/>
      <c r="L25" s="10"/>
      <c r="M25" s="37"/>
      <c r="N25" s="8">
        <f t="shared" ref="N25:O27" si="3">N6</f>
        <v>0.23911682270078372</v>
      </c>
      <c r="O25" s="24">
        <f t="shared" si="3"/>
        <v>0.23911682270078372</v>
      </c>
      <c r="P25" s="17">
        <f>J25*M25*O25</f>
        <v>0</v>
      </c>
      <c r="Q25" s="17">
        <f>I25*M25*N25</f>
        <v>0</v>
      </c>
      <c r="R25" s="17"/>
      <c r="S25" s="1"/>
      <c r="T25" s="4"/>
      <c r="U25" s="4"/>
      <c r="V25" s="64"/>
      <c r="W25" s="17">
        <f>I25*M25*V25</f>
        <v>0</v>
      </c>
      <c r="X25" s="1"/>
      <c r="Y25" s="10"/>
    </row>
    <row r="26" spans="1:25">
      <c r="A26" s="7"/>
      <c r="B26" s="1"/>
      <c r="C26" s="1" t="s">
        <v>2</v>
      </c>
      <c r="D26" s="84"/>
      <c r="E26" s="84"/>
      <c r="F26" s="84"/>
      <c r="G26" s="1"/>
      <c r="H26" s="9">
        <f>H28+H29+H30</f>
        <v>0</v>
      </c>
      <c r="I26" s="9">
        <f>D26*F26+(E26*F26)-H26</f>
        <v>0</v>
      </c>
      <c r="J26" s="9">
        <f>D26+(E26)</f>
        <v>0</v>
      </c>
      <c r="K26" s="1"/>
      <c r="L26" s="10"/>
      <c r="M26" s="37"/>
      <c r="N26" s="8">
        <f t="shared" si="3"/>
        <v>0.2267636267989569</v>
      </c>
      <c r="O26" s="24">
        <f t="shared" si="3"/>
        <v>0.3421806982886626</v>
      </c>
      <c r="P26" s="17">
        <f>J26*M26*O26</f>
        <v>0</v>
      </c>
      <c r="Q26" s="17">
        <f t="shared" ref="Q26:Q27" si="4">I26*M26*N26</f>
        <v>0</v>
      </c>
      <c r="R26" s="17"/>
      <c r="S26" s="1"/>
      <c r="T26" s="4"/>
      <c r="U26" s="4"/>
      <c r="V26" s="64"/>
      <c r="W26" s="17">
        <f>I26*M26*V26</f>
        <v>0</v>
      </c>
      <c r="X26" s="1"/>
      <c r="Y26" s="10"/>
    </row>
    <row r="27" spans="1:25">
      <c r="A27" s="7"/>
      <c r="B27" s="1"/>
      <c r="C27" s="1" t="s">
        <v>3</v>
      </c>
      <c r="D27" s="84"/>
      <c r="E27" s="85"/>
      <c r="F27" s="22"/>
      <c r="G27" s="1"/>
      <c r="H27" s="9"/>
      <c r="I27" s="9">
        <f>D27*E27</f>
        <v>0</v>
      </c>
      <c r="J27" s="9"/>
      <c r="K27" s="1"/>
      <c r="L27" s="50">
        <f>D27+E27</f>
        <v>0</v>
      </c>
      <c r="M27" s="37"/>
      <c r="N27" s="8">
        <f t="shared" si="3"/>
        <v>0.29088182215182673</v>
      </c>
      <c r="O27" s="24">
        <f t="shared" si="3"/>
        <v>0.14489056879538537</v>
      </c>
      <c r="P27" s="17">
        <f>L27*M27*O27</f>
        <v>0</v>
      </c>
      <c r="Q27" s="17">
        <f t="shared" si="4"/>
        <v>0</v>
      </c>
      <c r="R27" s="17"/>
      <c r="S27" s="1"/>
      <c r="T27" s="4"/>
      <c r="U27" s="4"/>
      <c r="V27" s="64"/>
      <c r="W27" s="17">
        <f>I27*M27*V27</f>
        <v>0</v>
      </c>
      <c r="X27" s="1"/>
      <c r="Y27" s="10"/>
    </row>
    <row r="28" spans="1:25">
      <c r="A28" s="7"/>
      <c r="B28" s="1"/>
      <c r="C28" s="1" t="s">
        <v>4</v>
      </c>
      <c r="D28" s="1"/>
      <c r="E28" s="84"/>
      <c r="F28" s="84"/>
      <c r="G28" s="36"/>
      <c r="H28" s="9">
        <f>E28*F28*G28</f>
        <v>0</v>
      </c>
      <c r="I28" s="9"/>
      <c r="J28" s="1"/>
      <c r="K28" s="9">
        <f>((F28*2)+E28)*G28</f>
        <v>0</v>
      </c>
      <c r="L28" s="10"/>
      <c r="M28" s="37"/>
      <c r="N28" s="1">
        <v>1.7</v>
      </c>
      <c r="O28" s="1"/>
      <c r="P28" s="17">
        <f>K28*M28*'U- Facade'!V18</f>
        <v>0</v>
      </c>
      <c r="Q28" s="17">
        <f>H28*M28*N28</f>
        <v>0</v>
      </c>
      <c r="R28" s="17"/>
      <c r="S28" s="1"/>
      <c r="T28" s="4"/>
      <c r="U28" s="4"/>
      <c r="V28" s="64"/>
      <c r="W28" s="17">
        <f>H28*M28*V28</f>
        <v>0</v>
      </c>
      <c r="X28" s="1"/>
      <c r="Y28" s="10"/>
    </row>
    <row r="29" spans="1:25">
      <c r="A29" s="7"/>
      <c r="B29" s="1"/>
      <c r="C29" s="1" t="s">
        <v>5</v>
      </c>
      <c r="D29" s="1"/>
      <c r="E29" s="84"/>
      <c r="F29" s="84"/>
      <c r="G29" s="36"/>
      <c r="H29" s="9">
        <f t="shared" ref="H29:H30" si="5">E29*F29*G29</f>
        <v>0</v>
      </c>
      <c r="I29" s="9"/>
      <c r="J29" s="1"/>
      <c r="K29" s="9">
        <f>((F29*2)+E29)*G29</f>
        <v>0</v>
      </c>
      <c r="L29" s="10"/>
      <c r="M29" s="37"/>
      <c r="N29" s="1">
        <v>1.7</v>
      </c>
      <c r="O29" s="1"/>
      <c r="P29" s="17">
        <f>K29*M29*'U- Facade'!V18</f>
        <v>0</v>
      </c>
      <c r="Q29" s="17">
        <f>H29*M29*N29</f>
        <v>0</v>
      </c>
      <c r="R29" s="17"/>
      <c r="S29" s="1"/>
      <c r="T29" s="17"/>
      <c r="U29" s="17"/>
      <c r="V29" s="64"/>
      <c r="W29" s="17">
        <f>H29*M29*V29</f>
        <v>0</v>
      </c>
      <c r="X29" s="1"/>
      <c r="Y29" s="10"/>
    </row>
    <row r="30" spans="1:25">
      <c r="A30" s="11"/>
      <c r="B30" s="12"/>
      <c r="C30" s="12" t="s">
        <v>6</v>
      </c>
      <c r="D30" s="12"/>
      <c r="E30" s="84"/>
      <c r="F30" s="84"/>
      <c r="G30" s="36"/>
      <c r="H30" s="13">
        <f t="shared" si="5"/>
        <v>0</v>
      </c>
      <c r="I30" s="13"/>
      <c r="J30" s="12"/>
      <c r="K30" s="13">
        <f>((F30*2)+E30)*G30</f>
        <v>0</v>
      </c>
      <c r="L30" s="47"/>
      <c r="M30" s="37"/>
      <c r="N30" s="12">
        <v>1.4</v>
      </c>
      <c r="O30" s="18"/>
      <c r="P30" s="18">
        <f>L30*N30*'U- Facade'!V18</f>
        <v>0</v>
      </c>
      <c r="Q30" s="17">
        <f>H30*M30*N30</f>
        <v>0</v>
      </c>
      <c r="R30" s="18"/>
      <c r="S30" s="12"/>
      <c r="T30" s="146">
        <f>Q30+Q29+Q28+Q27+Q26+Q25+S24+P25+P26+P27+P29+O30</f>
        <v>0</v>
      </c>
      <c r="U30" s="86" t="s">
        <v>78</v>
      </c>
      <c r="V30" s="64"/>
      <c r="W30" s="18">
        <f>H30*M30*V30</f>
        <v>0</v>
      </c>
      <c r="X30" s="18">
        <f>W30+W29+W28+W27+W26+W25+W24</f>
        <v>0</v>
      </c>
      <c r="Y30" s="10" t="s">
        <v>78</v>
      </c>
    </row>
    <row r="31" spans="1:25">
      <c r="A31" s="30"/>
      <c r="B31" s="30"/>
      <c r="C31" s="30"/>
      <c r="D31" s="30"/>
      <c r="E31" s="30"/>
      <c r="F31" s="30"/>
      <c r="G31" s="30"/>
      <c r="H31" s="30"/>
      <c r="I31" s="59"/>
      <c r="J31" s="30"/>
      <c r="K31" s="30"/>
      <c r="L31" s="30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7"/>
    </row>
    <row r="32" spans="1:25" ht="30" customHeight="1">
      <c r="A32" s="77" t="s">
        <v>35</v>
      </c>
      <c r="B32" s="1"/>
      <c r="C32" s="175" t="s">
        <v>0</v>
      </c>
      <c r="D32" s="160" t="s">
        <v>10</v>
      </c>
      <c r="E32" s="162" t="s">
        <v>11</v>
      </c>
      <c r="F32" s="162" t="s">
        <v>12</v>
      </c>
      <c r="G32" s="164" t="s">
        <v>1</v>
      </c>
      <c r="H32" s="162" t="s">
        <v>14</v>
      </c>
      <c r="I32" s="178" t="s">
        <v>13</v>
      </c>
      <c r="J32" s="166" t="s">
        <v>64</v>
      </c>
      <c r="K32" s="166" t="s">
        <v>65</v>
      </c>
      <c r="L32" s="168" t="s">
        <v>66</v>
      </c>
      <c r="M32" s="162" t="s">
        <v>8</v>
      </c>
      <c r="N32" s="162" t="s">
        <v>9</v>
      </c>
      <c r="O32" s="166" t="s">
        <v>60</v>
      </c>
      <c r="P32" s="166" t="s">
        <v>62</v>
      </c>
      <c r="Q32" s="166" t="s">
        <v>63</v>
      </c>
      <c r="R32" s="166" t="s">
        <v>204</v>
      </c>
      <c r="S32" s="162" t="s">
        <v>39</v>
      </c>
      <c r="T32" s="166" t="s">
        <v>40</v>
      </c>
      <c r="U32" s="31"/>
      <c r="V32" s="31" t="s">
        <v>61</v>
      </c>
      <c r="W32" s="162" t="s">
        <v>41</v>
      </c>
      <c r="X32" s="162" t="s">
        <v>56</v>
      </c>
      <c r="Y32" s="168"/>
    </row>
    <row r="33" spans="1:25" ht="45" customHeight="1">
      <c r="A33" s="171" t="s">
        <v>195</v>
      </c>
      <c r="B33" s="172"/>
      <c r="C33" s="159"/>
      <c r="D33" s="161"/>
      <c r="E33" s="163"/>
      <c r="F33" s="163"/>
      <c r="G33" s="165"/>
      <c r="H33" s="163"/>
      <c r="I33" s="179"/>
      <c r="J33" s="167"/>
      <c r="K33" s="167"/>
      <c r="L33" s="170"/>
      <c r="M33" s="163"/>
      <c r="N33" s="163"/>
      <c r="O33" s="167"/>
      <c r="P33" s="167"/>
      <c r="Q33" s="167"/>
      <c r="R33" s="167"/>
      <c r="S33" s="163"/>
      <c r="T33" s="167"/>
      <c r="U33" s="26"/>
      <c r="V33" s="26" t="s">
        <v>186</v>
      </c>
      <c r="W33" s="163"/>
      <c r="X33" s="169"/>
      <c r="Y33" s="170"/>
    </row>
    <row r="34" spans="1:25">
      <c r="A34" s="173"/>
      <c r="B34" s="174"/>
      <c r="C34" s="5" t="s">
        <v>38</v>
      </c>
      <c r="D34" s="83"/>
      <c r="E34" s="83"/>
      <c r="F34" s="6"/>
      <c r="G34" s="5"/>
      <c r="H34" s="6"/>
      <c r="I34" s="34">
        <f>D34*E34</f>
        <v>0</v>
      </c>
      <c r="J34" s="6"/>
      <c r="K34" s="6"/>
      <c r="L34" s="60"/>
      <c r="M34" s="38"/>
      <c r="N34" s="6"/>
      <c r="O34" s="6"/>
      <c r="P34" s="6"/>
      <c r="Q34" s="6"/>
      <c r="R34" s="92">
        <v>1</v>
      </c>
      <c r="S34" s="20">
        <f>1.21*0.3*I34*M34*R34</f>
        <v>0</v>
      </c>
      <c r="T34" s="25"/>
      <c r="U34" s="25"/>
      <c r="V34" s="65"/>
      <c r="W34" s="20">
        <f>I34*M34*V34</f>
        <v>0</v>
      </c>
      <c r="X34" s="5"/>
      <c r="Y34" s="10"/>
    </row>
    <row r="35" spans="1:25">
      <c r="A35" s="7"/>
      <c r="B35" s="1"/>
      <c r="C35" s="1" t="s">
        <v>171</v>
      </c>
      <c r="D35" s="84"/>
      <c r="E35" s="84"/>
      <c r="F35" s="1"/>
      <c r="G35" s="1"/>
      <c r="H35" s="1"/>
      <c r="I35" s="9">
        <f>D35*E35</f>
        <v>0</v>
      </c>
      <c r="J35" s="9">
        <f>D35+E35</f>
        <v>0</v>
      </c>
      <c r="K35" s="1"/>
      <c r="L35" s="10"/>
      <c r="M35" s="37"/>
      <c r="N35" s="8">
        <f t="shared" ref="N35:O37" si="6">N25</f>
        <v>0.23911682270078372</v>
      </c>
      <c r="O35" s="24">
        <f t="shared" si="6"/>
        <v>0.23911682270078372</v>
      </c>
      <c r="P35" s="17">
        <f>J35*M35*O35</f>
        <v>0</v>
      </c>
      <c r="Q35" s="17">
        <f>I35*M35*N35</f>
        <v>0</v>
      </c>
      <c r="R35" s="17"/>
      <c r="S35" s="1"/>
      <c r="T35" s="4"/>
      <c r="U35" s="4"/>
      <c r="V35" s="64"/>
      <c r="W35" s="17">
        <f>I35*M35*V35</f>
        <v>0</v>
      </c>
      <c r="X35" s="1"/>
      <c r="Y35" s="10"/>
    </row>
    <row r="36" spans="1:25">
      <c r="A36" s="7"/>
      <c r="B36" s="1"/>
      <c r="C36" s="1" t="s">
        <v>2</v>
      </c>
      <c r="D36" s="84"/>
      <c r="E36" s="84"/>
      <c r="F36" s="84"/>
      <c r="G36" s="1"/>
      <c r="H36" s="9">
        <f>H38+H39+H40</f>
        <v>0</v>
      </c>
      <c r="I36" s="9">
        <f>D36*F36+(E36*F36)-H36</f>
        <v>0</v>
      </c>
      <c r="J36" s="9">
        <f>D35+E36</f>
        <v>0</v>
      </c>
      <c r="K36" s="1"/>
      <c r="L36" s="10"/>
      <c r="M36" s="37"/>
      <c r="N36" s="8">
        <f t="shared" si="6"/>
        <v>0.2267636267989569</v>
      </c>
      <c r="O36" s="24">
        <f t="shared" si="6"/>
        <v>0.3421806982886626</v>
      </c>
      <c r="P36" s="17">
        <f>J36*M36*O36</f>
        <v>0</v>
      </c>
      <c r="Q36" s="17">
        <f>I36*M36*N36</f>
        <v>0</v>
      </c>
      <c r="R36" s="17"/>
      <c r="S36" s="1"/>
      <c r="T36" s="4"/>
      <c r="U36" s="4"/>
      <c r="V36" s="64"/>
      <c r="W36" s="17">
        <f>I36*M36*V36</f>
        <v>0</v>
      </c>
      <c r="X36" s="1"/>
      <c r="Y36" s="10"/>
    </row>
    <row r="37" spans="1:25">
      <c r="A37" s="7"/>
      <c r="B37" s="1"/>
      <c r="C37" s="1" t="s">
        <v>3</v>
      </c>
      <c r="D37" s="84"/>
      <c r="E37" s="85"/>
      <c r="F37" s="22"/>
      <c r="G37" s="1"/>
      <c r="H37" s="9"/>
      <c r="I37" s="9">
        <f>D37*E37</f>
        <v>0</v>
      </c>
      <c r="J37" s="9"/>
      <c r="K37" s="1"/>
      <c r="L37" s="50">
        <f>D37+E37</f>
        <v>0</v>
      </c>
      <c r="M37" s="37"/>
      <c r="N37" s="8">
        <f t="shared" si="6"/>
        <v>0.29088182215182673</v>
      </c>
      <c r="O37" s="24">
        <f t="shared" si="6"/>
        <v>0.14489056879538537</v>
      </c>
      <c r="P37" s="17">
        <f>L37*M37*O37</f>
        <v>0</v>
      </c>
      <c r="Q37" s="17">
        <f>I37*M37*N37</f>
        <v>0</v>
      </c>
      <c r="R37" s="17"/>
      <c r="S37" s="1"/>
      <c r="T37" s="4"/>
      <c r="U37" s="4"/>
      <c r="V37" s="64"/>
      <c r="W37" s="17">
        <f>I37*M37*V37</f>
        <v>0</v>
      </c>
      <c r="X37" s="1"/>
      <c r="Y37" s="10"/>
    </row>
    <row r="38" spans="1:25">
      <c r="A38" s="7"/>
      <c r="B38" s="1"/>
      <c r="C38" s="1" t="s">
        <v>4</v>
      </c>
      <c r="D38" s="1"/>
      <c r="E38" s="84"/>
      <c r="F38" s="84"/>
      <c r="G38" s="36"/>
      <c r="H38" s="9">
        <f>E38*F38*G38</f>
        <v>0</v>
      </c>
      <c r="I38" s="9"/>
      <c r="J38" s="9"/>
      <c r="K38" s="9">
        <f>((F38*2)+E38)*G38</f>
        <v>0</v>
      </c>
      <c r="L38" s="10"/>
      <c r="M38" s="37"/>
      <c r="N38" s="1">
        <v>1.7</v>
      </c>
      <c r="O38" s="1"/>
      <c r="P38" s="17">
        <f>K38*M38*'U- Facade'!V18</f>
        <v>0</v>
      </c>
      <c r="Q38" s="17">
        <f>H38*M38*N38</f>
        <v>0</v>
      </c>
      <c r="R38" s="17"/>
      <c r="S38" s="1"/>
      <c r="T38" s="4"/>
      <c r="U38" s="4"/>
      <c r="V38" s="64"/>
      <c r="W38" s="17">
        <f>H38*M38*V38</f>
        <v>0</v>
      </c>
      <c r="X38" s="1"/>
      <c r="Y38" s="10"/>
    </row>
    <row r="39" spans="1:25">
      <c r="A39" s="7"/>
      <c r="B39" s="1"/>
      <c r="C39" s="1" t="s">
        <v>5</v>
      </c>
      <c r="D39" s="1"/>
      <c r="E39" s="84"/>
      <c r="F39" s="84"/>
      <c r="G39" s="36"/>
      <c r="H39" s="9">
        <f t="shared" ref="H39:H40" si="7">E39*F39*G39</f>
        <v>0</v>
      </c>
      <c r="I39" s="9"/>
      <c r="J39" s="1"/>
      <c r="K39" s="9">
        <f>((F39*2)+E39)*G39</f>
        <v>0</v>
      </c>
      <c r="L39" s="10"/>
      <c r="M39" s="37"/>
      <c r="N39" s="1">
        <v>1.7</v>
      </c>
      <c r="O39" s="1"/>
      <c r="P39" s="17">
        <f>K39*M39*'U- Facade'!V18</f>
        <v>0</v>
      </c>
      <c r="Q39" s="17">
        <f>H39*M39*N39</f>
        <v>0</v>
      </c>
      <c r="R39" s="17"/>
      <c r="S39" s="1"/>
      <c r="T39" s="17"/>
      <c r="U39" s="17"/>
      <c r="V39" s="64"/>
      <c r="W39" s="17">
        <f>H39*M39*V39</f>
        <v>0</v>
      </c>
      <c r="X39" s="1"/>
      <c r="Y39" s="10"/>
    </row>
    <row r="40" spans="1:25">
      <c r="A40" s="11"/>
      <c r="B40" s="12"/>
      <c r="C40" s="12" t="s">
        <v>6</v>
      </c>
      <c r="D40" s="12"/>
      <c r="E40" s="84"/>
      <c r="F40" s="84"/>
      <c r="G40" s="36"/>
      <c r="H40" s="13">
        <f t="shared" si="7"/>
        <v>0</v>
      </c>
      <c r="I40" s="13"/>
      <c r="J40" s="12"/>
      <c r="K40" s="13">
        <f>((F40*2)+E40)*G40</f>
        <v>0</v>
      </c>
      <c r="L40" s="47"/>
      <c r="M40" s="37"/>
      <c r="N40" s="12">
        <v>1.4</v>
      </c>
      <c r="O40" s="1"/>
      <c r="P40" s="18">
        <f>K40*M40*'U- Facade'!V18</f>
        <v>0</v>
      </c>
      <c r="Q40" s="18">
        <f t="shared" ref="Q40" si="8">H40*M40*N40</f>
        <v>0</v>
      </c>
      <c r="R40" s="18"/>
      <c r="S40" s="12"/>
      <c r="T40" s="146">
        <f>Q40+Q39+Q38+Q37+Q36+Q35+S34+P35+P36+P37+P39+P40</f>
        <v>0</v>
      </c>
      <c r="U40" s="86" t="s">
        <v>78</v>
      </c>
      <c r="V40" s="64"/>
      <c r="W40" s="18">
        <f>H40*M40*V40</f>
        <v>0</v>
      </c>
      <c r="X40" s="18">
        <f>W40+W39+W38+W37+W36+W35+W34</f>
        <v>0</v>
      </c>
      <c r="Y40" s="10" t="s">
        <v>78</v>
      </c>
    </row>
    <row r="41" spans="1:25">
      <c r="A41" s="30"/>
      <c r="B41" s="30"/>
      <c r="C41" s="30"/>
      <c r="D41" s="30"/>
      <c r="E41" s="30"/>
      <c r="F41" s="30"/>
      <c r="G41" s="30"/>
      <c r="H41" s="30"/>
      <c r="I41" s="59"/>
      <c r="J41" s="30"/>
      <c r="K41" s="30"/>
      <c r="L41" s="30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7"/>
    </row>
    <row r="42" spans="1:25" ht="30" customHeight="1">
      <c r="A42" s="77" t="s">
        <v>35</v>
      </c>
      <c r="B42" s="1"/>
      <c r="C42" s="175" t="s">
        <v>0</v>
      </c>
      <c r="D42" s="160" t="s">
        <v>10</v>
      </c>
      <c r="E42" s="162" t="s">
        <v>11</v>
      </c>
      <c r="F42" s="162" t="s">
        <v>12</v>
      </c>
      <c r="G42" s="164" t="s">
        <v>1</v>
      </c>
      <c r="H42" s="162" t="s">
        <v>14</v>
      </c>
      <c r="I42" s="178" t="s">
        <v>13</v>
      </c>
      <c r="J42" s="166" t="s">
        <v>64</v>
      </c>
      <c r="K42" s="166" t="s">
        <v>65</v>
      </c>
      <c r="L42" s="168" t="s">
        <v>66</v>
      </c>
      <c r="M42" s="162" t="s">
        <v>8</v>
      </c>
      <c r="N42" s="162" t="s">
        <v>9</v>
      </c>
      <c r="O42" s="166" t="s">
        <v>60</v>
      </c>
      <c r="P42" s="166" t="s">
        <v>62</v>
      </c>
      <c r="Q42" s="166" t="s">
        <v>63</v>
      </c>
      <c r="R42" s="166" t="s">
        <v>204</v>
      </c>
      <c r="S42" s="162" t="s">
        <v>39</v>
      </c>
      <c r="T42" s="166" t="s">
        <v>40</v>
      </c>
      <c r="U42" s="31"/>
      <c r="V42" s="31" t="s">
        <v>61</v>
      </c>
      <c r="W42" s="162" t="s">
        <v>41</v>
      </c>
      <c r="X42" s="162" t="s">
        <v>56</v>
      </c>
      <c r="Y42" s="168"/>
    </row>
    <row r="43" spans="1:25" ht="48" customHeight="1">
      <c r="A43" s="171" t="s">
        <v>196</v>
      </c>
      <c r="B43" s="172"/>
      <c r="C43" s="159"/>
      <c r="D43" s="161"/>
      <c r="E43" s="163"/>
      <c r="F43" s="163"/>
      <c r="G43" s="165"/>
      <c r="H43" s="163"/>
      <c r="I43" s="179"/>
      <c r="J43" s="167"/>
      <c r="K43" s="167"/>
      <c r="L43" s="170"/>
      <c r="M43" s="163"/>
      <c r="N43" s="163"/>
      <c r="O43" s="167"/>
      <c r="P43" s="167"/>
      <c r="Q43" s="167"/>
      <c r="R43" s="167"/>
      <c r="S43" s="163"/>
      <c r="T43" s="167"/>
      <c r="U43" s="26"/>
      <c r="V43" s="26" t="s">
        <v>186</v>
      </c>
      <c r="W43" s="163"/>
      <c r="X43" s="169"/>
      <c r="Y43" s="170"/>
    </row>
    <row r="44" spans="1:25">
      <c r="A44" s="173"/>
      <c r="B44" s="174"/>
      <c r="C44" s="5" t="s">
        <v>38</v>
      </c>
      <c r="D44" s="83"/>
      <c r="E44" s="83"/>
      <c r="F44" s="6"/>
      <c r="G44" s="5"/>
      <c r="H44" s="6"/>
      <c r="I44" s="34">
        <f>D44*E44</f>
        <v>0</v>
      </c>
      <c r="J44" s="6"/>
      <c r="K44" s="6"/>
      <c r="L44" s="60"/>
      <c r="M44" s="38"/>
      <c r="N44" s="6"/>
      <c r="O44" s="6"/>
      <c r="P44" s="6"/>
      <c r="Q44" s="6"/>
      <c r="R44" s="92">
        <v>1</v>
      </c>
      <c r="S44" s="20">
        <f>1.21*0.3*I44*M44*R44</f>
        <v>0</v>
      </c>
      <c r="T44" s="25"/>
      <c r="U44" s="25"/>
      <c r="V44" s="65"/>
      <c r="W44" s="20">
        <f>I44*M44*V44</f>
        <v>0</v>
      </c>
      <c r="X44" s="5"/>
      <c r="Y44" s="10"/>
    </row>
    <row r="45" spans="1:25">
      <c r="A45" s="7"/>
      <c r="B45" s="1"/>
      <c r="C45" s="1" t="s">
        <v>171</v>
      </c>
      <c r="D45" s="84"/>
      <c r="E45" s="84"/>
      <c r="F45" s="1"/>
      <c r="G45" s="1"/>
      <c r="H45" s="1"/>
      <c r="I45" s="9">
        <f>E45*D45</f>
        <v>0</v>
      </c>
      <c r="J45" s="9">
        <f>D45+E45</f>
        <v>0</v>
      </c>
      <c r="K45" s="1"/>
      <c r="L45" s="10"/>
      <c r="M45" s="37"/>
      <c r="N45" s="8">
        <f t="shared" ref="N45:O47" si="9">N35</f>
        <v>0.23911682270078372</v>
      </c>
      <c r="O45" s="24">
        <f t="shared" si="9"/>
        <v>0.23911682270078372</v>
      </c>
      <c r="P45" s="17">
        <f>J45*M45*O45</f>
        <v>0</v>
      </c>
      <c r="Q45" s="17">
        <f>I45*M45*N45</f>
        <v>0</v>
      </c>
      <c r="R45" s="17"/>
      <c r="S45" s="1"/>
      <c r="T45" s="4"/>
      <c r="U45" s="4"/>
      <c r="V45" s="64"/>
      <c r="W45" s="17">
        <f>I45*M45*V45</f>
        <v>0</v>
      </c>
      <c r="X45" s="1"/>
      <c r="Y45" s="10"/>
    </row>
    <row r="46" spans="1:25">
      <c r="A46" s="7"/>
      <c r="B46" s="1"/>
      <c r="C46" s="1" t="s">
        <v>2</v>
      </c>
      <c r="D46" s="84"/>
      <c r="E46" s="84"/>
      <c r="F46" s="84"/>
      <c r="G46" s="1"/>
      <c r="H46" s="9">
        <f>H48+H49+H50</f>
        <v>0</v>
      </c>
      <c r="I46" s="9">
        <f>D46*F46+(E46*F46)-H46</f>
        <v>0</v>
      </c>
      <c r="J46" s="9">
        <f>D46+E46</f>
        <v>0</v>
      </c>
      <c r="K46" s="1"/>
      <c r="L46" s="10"/>
      <c r="M46" s="37"/>
      <c r="N46" s="8">
        <f t="shared" si="9"/>
        <v>0.2267636267989569</v>
      </c>
      <c r="O46" s="24">
        <f t="shared" si="9"/>
        <v>0.3421806982886626</v>
      </c>
      <c r="P46" s="17">
        <f>J46*M46*O46</f>
        <v>0</v>
      </c>
      <c r="Q46" s="17">
        <f>I46*M46*N46</f>
        <v>0</v>
      </c>
      <c r="R46" s="17"/>
      <c r="S46" s="1"/>
      <c r="T46" s="4"/>
      <c r="U46" s="4"/>
      <c r="V46" s="64"/>
      <c r="W46" s="17">
        <f>I46*M46*V46</f>
        <v>0</v>
      </c>
      <c r="X46" s="1"/>
      <c r="Y46" s="10"/>
    </row>
    <row r="47" spans="1:25">
      <c r="A47" s="7"/>
      <c r="B47" s="1"/>
      <c r="C47" s="1" t="s">
        <v>3</v>
      </c>
      <c r="D47" s="84"/>
      <c r="E47" s="85"/>
      <c r="F47" s="22"/>
      <c r="G47" s="1"/>
      <c r="H47" s="9"/>
      <c r="I47" s="9">
        <f>D47*E47</f>
        <v>0</v>
      </c>
      <c r="J47" s="9"/>
      <c r="K47" s="1"/>
      <c r="L47" s="50">
        <f>D47+E47</f>
        <v>0</v>
      </c>
      <c r="M47" s="37"/>
      <c r="N47" s="8">
        <f t="shared" si="9"/>
        <v>0.29088182215182673</v>
      </c>
      <c r="O47" s="24">
        <f t="shared" si="9"/>
        <v>0.14489056879538537</v>
      </c>
      <c r="P47" s="17">
        <f>L47*M47*O47</f>
        <v>0</v>
      </c>
      <c r="Q47" s="17">
        <f>I47*M47*N47</f>
        <v>0</v>
      </c>
      <c r="R47" s="17"/>
      <c r="S47" s="1"/>
      <c r="T47" s="4"/>
      <c r="U47" s="4"/>
      <c r="V47" s="64"/>
      <c r="W47" s="17">
        <f>I47*M47*V47</f>
        <v>0</v>
      </c>
      <c r="X47" s="1"/>
      <c r="Y47" s="10"/>
    </row>
    <row r="48" spans="1:25">
      <c r="A48" s="7"/>
      <c r="B48" s="1"/>
      <c r="C48" s="1" t="s">
        <v>4</v>
      </c>
      <c r="D48" s="1"/>
      <c r="E48" s="84"/>
      <c r="F48" s="84"/>
      <c r="G48" s="36"/>
      <c r="H48" s="9">
        <f>E48*F48*G48</f>
        <v>0</v>
      </c>
      <c r="I48" s="9"/>
      <c r="J48" s="9"/>
      <c r="K48" s="9">
        <f>((F48*2)+E48)*G48</f>
        <v>0</v>
      </c>
      <c r="L48" s="10"/>
      <c r="M48" s="37"/>
      <c r="N48" s="1">
        <v>1.7</v>
      </c>
      <c r="O48" s="1"/>
      <c r="P48" s="17">
        <f>K48*M48*'U- Facade'!V18</f>
        <v>0</v>
      </c>
      <c r="Q48" s="17">
        <f>H48*M48*N48</f>
        <v>0</v>
      </c>
      <c r="R48" s="17"/>
      <c r="S48" s="1">
        <v>0</v>
      </c>
      <c r="T48" s="4"/>
      <c r="U48" s="4"/>
      <c r="V48" s="64"/>
      <c r="W48" s="17">
        <f>H48*M48*V48</f>
        <v>0</v>
      </c>
      <c r="X48" s="1"/>
      <c r="Y48" s="10"/>
    </row>
    <row r="49" spans="1:25">
      <c r="A49" s="7"/>
      <c r="B49" s="1"/>
      <c r="C49" s="1" t="s">
        <v>5</v>
      </c>
      <c r="D49" s="1"/>
      <c r="E49" s="84"/>
      <c r="F49" s="84"/>
      <c r="G49" s="36"/>
      <c r="H49" s="9">
        <f t="shared" ref="H49:H50" si="10">E49*F49*G49</f>
        <v>0</v>
      </c>
      <c r="I49" s="9"/>
      <c r="J49" s="1"/>
      <c r="K49" s="9">
        <f>((F49*2)+E49)*G49</f>
        <v>0</v>
      </c>
      <c r="L49" s="10"/>
      <c r="M49" s="37"/>
      <c r="N49" s="1">
        <v>1.7</v>
      </c>
      <c r="O49" s="1"/>
      <c r="P49" s="17">
        <f>K49*M49*'U- Facade'!V175</f>
        <v>0</v>
      </c>
      <c r="Q49" s="17">
        <f t="shared" ref="Q49:Q50" si="11">H49*M49*N49</f>
        <v>0</v>
      </c>
      <c r="R49" s="17"/>
      <c r="S49" s="1"/>
      <c r="T49" s="17"/>
      <c r="U49" s="17"/>
      <c r="V49" s="64"/>
      <c r="W49" s="17">
        <f>H49*M49*V49</f>
        <v>0</v>
      </c>
      <c r="X49" s="1"/>
      <c r="Y49" s="10"/>
    </row>
    <row r="50" spans="1:25">
      <c r="A50" s="11"/>
      <c r="B50" s="12"/>
      <c r="C50" s="12" t="s">
        <v>6</v>
      </c>
      <c r="D50" s="12"/>
      <c r="E50" s="84"/>
      <c r="F50" s="84"/>
      <c r="G50" s="36"/>
      <c r="H50" s="13">
        <f t="shared" si="10"/>
        <v>0</v>
      </c>
      <c r="I50" s="13"/>
      <c r="J50" s="12"/>
      <c r="K50" s="13">
        <f>((F50*2)+E50)*G50</f>
        <v>0</v>
      </c>
      <c r="L50" s="47"/>
      <c r="M50" s="37"/>
      <c r="N50" s="12">
        <v>1.4</v>
      </c>
      <c r="O50" s="1"/>
      <c r="P50" s="18">
        <f>K50*M50*'U- Facade'!V175</f>
        <v>0</v>
      </c>
      <c r="Q50" s="18">
        <f t="shared" si="11"/>
        <v>0</v>
      </c>
      <c r="R50" s="18"/>
      <c r="S50" s="12"/>
      <c r="T50" s="146">
        <f>Q50+Q49+Q48+Q47+Q46+Q45+S44+P45+P46+P47+P49+P50</f>
        <v>0</v>
      </c>
      <c r="U50" s="86" t="s">
        <v>78</v>
      </c>
      <c r="V50" s="64"/>
      <c r="W50" s="18">
        <f>H50*M50*V50</f>
        <v>0</v>
      </c>
      <c r="X50" s="18">
        <f>W50+W49+W48+W47+W46+W45+W44</f>
        <v>0</v>
      </c>
      <c r="Y50" s="10" t="s">
        <v>78</v>
      </c>
    </row>
    <row r="51" spans="1:25">
      <c r="A51" s="30"/>
      <c r="B51" s="30"/>
      <c r="C51" s="30"/>
      <c r="D51" s="30"/>
      <c r="E51" s="30"/>
      <c r="F51" s="30"/>
      <c r="G51" s="30"/>
      <c r="H51" s="30"/>
      <c r="I51" s="59"/>
      <c r="J51" s="30"/>
      <c r="K51" s="30"/>
      <c r="L51" s="30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7"/>
    </row>
    <row r="52" spans="1:25" ht="36" customHeight="1">
      <c r="A52" s="77" t="s">
        <v>35</v>
      </c>
      <c r="B52" s="1"/>
      <c r="C52" s="175" t="s">
        <v>0</v>
      </c>
      <c r="D52" s="160" t="s">
        <v>10</v>
      </c>
      <c r="E52" s="162" t="s">
        <v>11</v>
      </c>
      <c r="F52" s="162" t="s">
        <v>12</v>
      </c>
      <c r="G52" s="164" t="s">
        <v>1</v>
      </c>
      <c r="H52" s="162" t="s">
        <v>14</v>
      </c>
      <c r="I52" s="178" t="s">
        <v>13</v>
      </c>
      <c r="J52" s="166" t="s">
        <v>64</v>
      </c>
      <c r="K52" s="166" t="s">
        <v>65</v>
      </c>
      <c r="L52" s="168" t="s">
        <v>66</v>
      </c>
      <c r="M52" s="162" t="s">
        <v>8</v>
      </c>
      <c r="N52" s="162" t="s">
        <v>9</v>
      </c>
      <c r="O52" s="166" t="s">
        <v>60</v>
      </c>
      <c r="P52" s="166" t="s">
        <v>62</v>
      </c>
      <c r="Q52" s="166" t="s">
        <v>63</v>
      </c>
      <c r="R52" s="166" t="s">
        <v>204</v>
      </c>
      <c r="S52" s="162" t="s">
        <v>39</v>
      </c>
      <c r="T52" s="166" t="s">
        <v>40</v>
      </c>
      <c r="U52" s="31"/>
      <c r="V52" s="31" t="s">
        <v>61</v>
      </c>
      <c r="W52" s="162" t="s">
        <v>41</v>
      </c>
      <c r="X52" s="162" t="s">
        <v>56</v>
      </c>
      <c r="Y52" s="168"/>
    </row>
    <row r="53" spans="1:25" ht="43.2" customHeight="1">
      <c r="A53" s="171" t="s">
        <v>197</v>
      </c>
      <c r="B53" s="172"/>
      <c r="C53" s="159"/>
      <c r="D53" s="161"/>
      <c r="E53" s="163"/>
      <c r="F53" s="163"/>
      <c r="G53" s="165"/>
      <c r="H53" s="163"/>
      <c r="I53" s="179"/>
      <c r="J53" s="167"/>
      <c r="K53" s="167"/>
      <c r="L53" s="170"/>
      <c r="M53" s="163"/>
      <c r="N53" s="163"/>
      <c r="O53" s="167"/>
      <c r="P53" s="167"/>
      <c r="Q53" s="167"/>
      <c r="R53" s="167"/>
      <c r="S53" s="163"/>
      <c r="T53" s="167"/>
      <c r="U53" s="26"/>
      <c r="V53" s="26" t="s">
        <v>186</v>
      </c>
      <c r="W53" s="163"/>
      <c r="X53" s="169"/>
      <c r="Y53" s="170"/>
    </row>
    <row r="54" spans="1:25" ht="12" customHeight="1">
      <c r="A54" s="173"/>
      <c r="B54" s="174"/>
      <c r="C54" s="5" t="s">
        <v>38</v>
      </c>
      <c r="D54" s="83"/>
      <c r="E54" s="83"/>
      <c r="F54" s="34"/>
      <c r="G54" s="145"/>
      <c r="H54" s="6"/>
      <c r="I54" s="34">
        <f>D54*E54</f>
        <v>0</v>
      </c>
      <c r="J54" s="6"/>
      <c r="K54" s="6"/>
      <c r="L54" s="60"/>
      <c r="M54" s="38"/>
      <c r="N54" s="6"/>
      <c r="O54" s="6"/>
      <c r="P54" s="6"/>
      <c r="Q54" s="6"/>
      <c r="R54" s="92">
        <v>1</v>
      </c>
      <c r="S54" s="20">
        <f>1.21*0.3*I54*M54*R54</f>
        <v>0</v>
      </c>
      <c r="T54" s="25"/>
      <c r="U54" s="25"/>
      <c r="V54" s="65"/>
      <c r="W54" s="20">
        <f>I54*M54*V54</f>
        <v>0</v>
      </c>
      <c r="X54" s="5"/>
      <c r="Y54" s="10"/>
    </row>
    <row r="55" spans="1:25" ht="15" customHeight="1">
      <c r="A55" s="7"/>
      <c r="B55" s="1"/>
      <c r="C55" s="1" t="s">
        <v>171</v>
      </c>
      <c r="D55" s="84"/>
      <c r="E55" s="84"/>
      <c r="F55" s="9"/>
      <c r="G55" s="9"/>
      <c r="H55" s="1"/>
      <c r="I55" s="9">
        <f>E55*D55</f>
        <v>0</v>
      </c>
      <c r="J55" s="9">
        <f>D55+E55</f>
        <v>0</v>
      </c>
      <c r="K55" s="1"/>
      <c r="L55" s="10"/>
      <c r="M55" s="37"/>
      <c r="N55" s="8">
        <f t="shared" ref="N55:O57" si="12">N45</f>
        <v>0.23911682270078372</v>
      </c>
      <c r="O55" s="24">
        <f t="shared" si="12"/>
        <v>0.23911682270078372</v>
      </c>
      <c r="P55" s="17">
        <f>J55*M55*O55</f>
        <v>0</v>
      </c>
      <c r="Q55" s="17">
        <f>I55*M55*N55</f>
        <v>0</v>
      </c>
      <c r="R55" s="17"/>
      <c r="S55" s="1"/>
      <c r="T55" s="4"/>
      <c r="U55" s="4"/>
      <c r="V55" s="64"/>
      <c r="W55" s="17">
        <f>I55*M55*V55</f>
        <v>0</v>
      </c>
      <c r="X55" s="1"/>
      <c r="Y55" s="10"/>
    </row>
    <row r="56" spans="1:25" ht="14.4" customHeight="1">
      <c r="A56" s="7"/>
      <c r="B56" s="1"/>
      <c r="C56" s="1" t="s">
        <v>2</v>
      </c>
      <c r="D56" s="84"/>
      <c r="E56" s="84"/>
      <c r="F56" s="84"/>
      <c r="G56" s="9"/>
      <c r="H56" s="9">
        <f>H58+H59+H60</f>
        <v>0</v>
      </c>
      <c r="I56" s="9">
        <f>D56*F56+(E56*F56)-H56</f>
        <v>0</v>
      </c>
      <c r="J56" s="9">
        <f>D56+E56</f>
        <v>0</v>
      </c>
      <c r="K56" s="1"/>
      <c r="L56" s="10"/>
      <c r="M56" s="37"/>
      <c r="N56" s="8">
        <f t="shared" si="12"/>
        <v>0.2267636267989569</v>
      </c>
      <c r="O56" s="24">
        <f t="shared" si="12"/>
        <v>0.3421806982886626</v>
      </c>
      <c r="P56" s="17">
        <f>J56*M56*'U- Facade'!H36</f>
        <v>0</v>
      </c>
      <c r="Q56" s="17">
        <f>I56*M56*N56</f>
        <v>0</v>
      </c>
      <c r="R56" s="17"/>
      <c r="S56" s="1"/>
      <c r="T56" s="4"/>
      <c r="U56" s="4"/>
      <c r="V56" s="64"/>
      <c r="W56" s="17">
        <f>I56*M56*V56</f>
        <v>0</v>
      </c>
      <c r="X56" s="1"/>
      <c r="Y56" s="10"/>
    </row>
    <row r="57" spans="1:25" ht="14.4" customHeight="1">
      <c r="A57" s="7"/>
      <c r="B57" s="1"/>
      <c r="C57" s="1" t="s">
        <v>3</v>
      </c>
      <c r="D57" s="84"/>
      <c r="E57" s="85"/>
      <c r="F57" s="9"/>
      <c r="G57" s="9"/>
      <c r="H57" s="9"/>
      <c r="I57" s="9">
        <f>D57*E57</f>
        <v>0</v>
      </c>
      <c r="J57" s="9">
        <f>D57+E57</f>
        <v>0</v>
      </c>
      <c r="K57" s="1"/>
      <c r="L57" s="50">
        <f>D57+E57</f>
        <v>0</v>
      </c>
      <c r="M57" s="37"/>
      <c r="N57" s="8">
        <f t="shared" si="12"/>
        <v>0.29088182215182673</v>
      </c>
      <c r="O57" s="24">
        <f t="shared" si="12"/>
        <v>0.14489056879538537</v>
      </c>
      <c r="P57" s="17">
        <f>J57*M57*'U-loft'!U32</f>
        <v>0</v>
      </c>
      <c r="Q57" s="17">
        <f>I57*M57*N57</f>
        <v>0</v>
      </c>
      <c r="R57" s="17"/>
      <c r="S57" s="1"/>
      <c r="T57" s="4"/>
      <c r="U57" s="4"/>
      <c r="V57" s="64"/>
      <c r="W57" s="17">
        <f>I57*M57*V57</f>
        <v>0</v>
      </c>
      <c r="X57" s="1"/>
      <c r="Y57" s="10"/>
    </row>
    <row r="58" spans="1:25" ht="13.95" customHeight="1">
      <c r="A58" s="7"/>
      <c r="B58" s="1"/>
      <c r="C58" s="1" t="s">
        <v>4</v>
      </c>
      <c r="D58" s="9"/>
      <c r="E58" s="64"/>
      <c r="F58" s="64"/>
      <c r="G58" s="64"/>
      <c r="H58" s="9">
        <f>E58*F58*G58</f>
        <v>0</v>
      </c>
      <c r="I58" s="9"/>
      <c r="J58" s="9"/>
      <c r="K58" s="9">
        <f>((F58*2)+E58)*G58</f>
        <v>0</v>
      </c>
      <c r="L58" s="10"/>
      <c r="M58" s="37"/>
      <c r="N58" s="1">
        <v>1.7</v>
      </c>
      <c r="O58" s="1"/>
      <c r="P58" s="17">
        <f>K58*M58*'U- Facade'!V18</f>
        <v>0</v>
      </c>
      <c r="Q58" s="17">
        <f>H58*M58*N58</f>
        <v>0</v>
      </c>
      <c r="R58" s="17"/>
      <c r="S58" s="1"/>
      <c r="T58" s="4"/>
      <c r="U58" s="4"/>
      <c r="V58" s="64"/>
      <c r="W58" s="17">
        <f>H58*M58*V58</f>
        <v>0</v>
      </c>
      <c r="X58" s="1"/>
      <c r="Y58" s="10"/>
    </row>
    <row r="59" spans="1:25" ht="16.95" customHeight="1">
      <c r="A59" s="7"/>
      <c r="B59" s="1"/>
      <c r="C59" s="1" t="s">
        <v>5</v>
      </c>
      <c r="D59" s="9"/>
      <c r="E59" s="64"/>
      <c r="F59" s="64"/>
      <c r="G59" s="64"/>
      <c r="H59" s="9">
        <f t="shared" ref="H59:H60" si="13">E59*F59*G59</f>
        <v>0</v>
      </c>
      <c r="I59" s="9"/>
      <c r="J59" s="1"/>
      <c r="K59" s="9">
        <f>((F59*2)+E59)*G59</f>
        <v>0</v>
      </c>
      <c r="L59" s="10"/>
      <c r="M59" s="37"/>
      <c r="N59" s="1">
        <v>1.7</v>
      </c>
      <c r="O59" s="1"/>
      <c r="P59" s="17">
        <f>K59*M59*'U- Facade'!V18</f>
        <v>0</v>
      </c>
      <c r="Q59" s="17">
        <f t="shared" ref="Q59:Q60" si="14">H59*M59*N59</f>
        <v>0</v>
      </c>
      <c r="R59" s="17"/>
      <c r="S59" s="1"/>
      <c r="T59" s="17"/>
      <c r="U59" s="17"/>
      <c r="V59" s="64"/>
      <c r="W59" s="17">
        <f>H59*M59*V59</f>
        <v>0</v>
      </c>
      <c r="X59" s="1"/>
      <c r="Y59" s="10"/>
    </row>
    <row r="60" spans="1:25" ht="15.6" customHeight="1">
      <c r="A60" s="11"/>
      <c r="B60" s="12"/>
      <c r="C60" s="12" t="s">
        <v>6</v>
      </c>
      <c r="D60" s="13"/>
      <c r="E60" s="64"/>
      <c r="F60" s="64"/>
      <c r="G60" s="64"/>
      <c r="H60" s="13">
        <f t="shared" si="13"/>
        <v>0</v>
      </c>
      <c r="I60" s="13"/>
      <c r="J60" s="12"/>
      <c r="K60" s="13">
        <f>((F60*2)+E60)*G60</f>
        <v>0</v>
      </c>
      <c r="L60" s="47"/>
      <c r="M60" s="37"/>
      <c r="N60" s="12">
        <v>1.4</v>
      </c>
      <c r="O60" s="1"/>
      <c r="P60" s="18">
        <f>K60*M60*'U- Facade'!V18</f>
        <v>0</v>
      </c>
      <c r="Q60" s="18">
        <f t="shared" si="14"/>
        <v>0</v>
      </c>
      <c r="R60" s="18"/>
      <c r="S60" s="12"/>
      <c r="T60" s="146">
        <f>Q60+Q59+Q58+Q57+Q56+Q55+S54+P55+P56+P57+P59+P60</f>
        <v>0</v>
      </c>
      <c r="U60" s="86" t="s">
        <v>78</v>
      </c>
      <c r="V60" s="64"/>
      <c r="W60" s="18">
        <f>H60*M60*V60</f>
        <v>0</v>
      </c>
      <c r="X60" s="18">
        <f>W60+W59+W58+W57+W56+W55+W54</f>
        <v>0</v>
      </c>
      <c r="Y60" s="10" t="s">
        <v>78</v>
      </c>
    </row>
    <row r="61" spans="1:25" ht="15.6" customHeight="1">
      <c r="A61" s="61"/>
      <c r="B61" s="61"/>
      <c r="C61" s="61"/>
      <c r="D61" s="61"/>
      <c r="E61" s="61"/>
      <c r="F61" s="61"/>
      <c r="G61" s="61"/>
      <c r="H61" s="61"/>
      <c r="I61" s="66"/>
      <c r="J61" s="61"/>
      <c r="K61" s="61"/>
      <c r="L61" s="61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7"/>
    </row>
    <row r="62" spans="1:25" ht="33.6" customHeight="1"/>
    <row r="63" spans="1:25">
      <c r="S63" s="67" t="s">
        <v>79</v>
      </c>
      <c r="T63" s="192">
        <f>T60+T50+T40+T30+T11+T20</f>
        <v>0</v>
      </c>
      <c r="U63" s="192"/>
      <c r="V63" s="5" t="s">
        <v>78</v>
      </c>
      <c r="W63" s="68" t="s">
        <v>80</v>
      </c>
      <c r="X63" s="69">
        <f>X60+X40+X30+X11+X50+X20</f>
        <v>0</v>
      </c>
      <c r="Y63" s="21" t="s">
        <v>78</v>
      </c>
    </row>
    <row r="64" spans="1:25">
      <c r="S64" s="7"/>
      <c r="T64" s="1"/>
      <c r="U64" s="1"/>
      <c r="V64" s="1"/>
      <c r="W64" s="1"/>
      <c r="X64" s="1"/>
      <c r="Y64" s="10"/>
    </row>
    <row r="65" spans="9:25">
      <c r="I65" s="23"/>
      <c r="S65" s="70" t="s">
        <v>81</v>
      </c>
      <c r="T65" s="189" t="e">
        <f>T63/(I54+I44+I34+I24+I5+I14)</f>
        <v>#DIV/0!</v>
      </c>
      <c r="U65" s="189"/>
      <c r="V65" s="12" t="s">
        <v>78</v>
      </c>
      <c r="W65" s="12"/>
      <c r="X65" s="12"/>
      <c r="Y65" s="47"/>
    </row>
  </sheetData>
  <mergeCells count="141">
    <mergeCell ref="Q12:Q13"/>
    <mergeCell ref="R12:R13"/>
    <mergeCell ref="S12:S13"/>
    <mergeCell ref="T12:T13"/>
    <mergeCell ref="W12:W13"/>
    <mergeCell ref="X12:Y13"/>
    <mergeCell ref="A13:B13"/>
    <mergeCell ref="A14:B14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D52:D53"/>
    <mergeCell ref="E52:E53"/>
    <mergeCell ref="F52:F53"/>
    <mergeCell ref="G52:G53"/>
    <mergeCell ref="C3:C4"/>
    <mergeCell ref="A4:B4"/>
    <mergeCell ref="A23:B23"/>
    <mergeCell ref="A33:B33"/>
    <mergeCell ref="A43:B43"/>
    <mergeCell ref="A53:B53"/>
    <mergeCell ref="C52:C53"/>
    <mergeCell ref="C42:C43"/>
    <mergeCell ref="C32:C33"/>
    <mergeCell ref="F32:F33"/>
    <mergeCell ref="A34:B34"/>
    <mergeCell ref="D42:D43"/>
    <mergeCell ref="E42:E43"/>
    <mergeCell ref="F42:F43"/>
    <mergeCell ref="G42:G43"/>
    <mergeCell ref="D22:D23"/>
    <mergeCell ref="E22:E23"/>
    <mergeCell ref="F22:F23"/>
    <mergeCell ref="G22:G23"/>
    <mergeCell ref="C22:C23"/>
    <mergeCell ref="A54:B54"/>
    <mergeCell ref="X42:Y43"/>
    <mergeCell ref="X52:Y53"/>
    <mergeCell ref="R42:R43"/>
    <mergeCell ref="R52:R53"/>
    <mergeCell ref="M61:Y61"/>
    <mergeCell ref="H52:H53"/>
    <mergeCell ref="L42:L43"/>
    <mergeCell ref="M42:M43"/>
    <mergeCell ref="O52:O53"/>
    <mergeCell ref="P52:P53"/>
    <mergeCell ref="Q52:Q53"/>
    <mergeCell ref="S52:S53"/>
    <mergeCell ref="T52:T53"/>
    <mergeCell ref="H42:H43"/>
    <mergeCell ref="I42:I43"/>
    <mergeCell ref="J42:J43"/>
    <mergeCell ref="K42:K43"/>
    <mergeCell ref="A44:B44"/>
    <mergeCell ref="W52:W53"/>
    <mergeCell ref="I52:I53"/>
    <mergeCell ref="J52:J53"/>
    <mergeCell ref="K52:K53"/>
    <mergeCell ref="L52:L53"/>
    <mergeCell ref="A24:B24"/>
    <mergeCell ref="P22:P23"/>
    <mergeCell ref="Q22:Q23"/>
    <mergeCell ref="S22:S23"/>
    <mergeCell ref="X32:Y33"/>
    <mergeCell ref="N42:N43"/>
    <mergeCell ref="O42:O43"/>
    <mergeCell ref="D32:D33"/>
    <mergeCell ref="E32:E33"/>
    <mergeCell ref="G32:G33"/>
    <mergeCell ref="M52:M53"/>
    <mergeCell ref="N52:N53"/>
    <mergeCell ref="S42:S43"/>
    <mergeCell ref="T42:T43"/>
    <mergeCell ref="W42:W43"/>
    <mergeCell ref="M51:Y51"/>
    <mergeCell ref="H22:H23"/>
    <mergeCell ref="I22:I23"/>
    <mergeCell ref="L32:L33"/>
    <mergeCell ref="M32:M33"/>
    <mergeCell ref="N32:N33"/>
    <mergeCell ref="M31:Y31"/>
    <mergeCell ref="R32:R33"/>
    <mergeCell ref="R22:R23"/>
    <mergeCell ref="H32:H33"/>
    <mergeCell ref="M41:Y41"/>
    <mergeCell ref="P42:P43"/>
    <mergeCell ref="Q42:Q43"/>
    <mergeCell ref="X3:Y4"/>
    <mergeCell ref="T22:T23"/>
    <mergeCell ref="O32:O33"/>
    <mergeCell ref="P32:P33"/>
    <mergeCell ref="Q32:Q33"/>
    <mergeCell ref="S32:S33"/>
    <mergeCell ref="T32:T33"/>
    <mergeCell ref="W32:W33"/>
    <mergeCell ref="I32:I33"/>
    <mergeCell ref="J32:J33"/>
    <mergeCell ref="K32:K33"/>
    <mergeCell ref="W22:W23"/>
    <mergeCell ref="J22:J23"/>
    <mergeCell ref="K22:K23"/>
    <mergeCell ref="L22:L23"/>
    <mergeCell ref="M22:M23"/>
    <mergeCell ref="N22:N23"/>
    <mergeCell ref="O22:O23"/>
    <mergeCell ref="R3:R4"/>
    <mergeCell ref="L12:L13"/>
    <mergeCell ref="M12:M13"/>
    <mergeCell ref="N12:N13"/>
    <mergeCell ref="O12:O13"/>
    <mergeCell ref="P12:P13"/>
    <mergeCell ref="T63:U63"/>
    <mergeCell ref="T65:U65"/>
    <mergeCell ref="D1:L2"/>
    <mergeCell ref="A1:B2"/>
    <mergeCell ref="S3:S4"/>
    <mergeCell ref="T3:T4"/>
    <mergeCell ref="W3:W4"/>
    <mergeCell ref="P3:P4"/>
    <mergeCell ref="K3:K4"/>
    <mergeCell ref="L3:L4"/>
    <mergeCell ref="M3:M4"/>
    <mergeCell ref="N3:N4"/>
    <mergeCell ref="O3:O4"/>
    <mergeCell ref="Q3:Q4"/>
    <mergeCell ref="M1:Y2"/>
    <mergeCell ref="X22:Y23"/>
    <mergeCell ref="D3:D4"/>
    <mergeCell ref="E3:E4"/>
    <mergeCell ref="F3:F4"/>
    <mergeCell ref="G3:G4"/>
    <mergeCell ref="H3:H4"/>
    <mergeCell ref="I3:I4"/>
    <mergeCell ref="J3:J4"/>
    <mergeCell ref="A5:B5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836F8F4-0484-4837-AC28-284D7B1E7212}">
          <x14:formula1>
            <xm:f>Data!$C$2:$L$2</xm:f>
          </x14:formula1>
          <xm:sqref>V4 V53 V43 V33 V23 V13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20"/>
  <sheetViews>
    <sheetView zoomScaleNormal="100" workbookViewId="0">
      <selection activeCell="I16" sqref="I16"/>
    </sheetView>
  </sheetViews>
  <sheetFormatPr defaultRowHeight="14.4"/>
  <cols>
    <col min="6" max="6" width="12.44140625" customWidth="1"/>
    <col min="7" max="8" width="10.88671875" customWidth="1"/>
  </cols>
  <sheetData>
    <row r="3" spans="2:13">
      <c r="B3" s="3" t="s">
        <v>170</v>
      </c>
    </row>
    <row r="6" spans="2:13">
      <c r="B6" s="40" t="s">
        <v>15</v>
      </c>
      <c r="C6" s="5"/>
      <c r="D6" s="5"/>
      <c r="E6" s="5"/>
      <c r="F6" s="5" t="s">
        <v>23</v>
      </c>
      <c r="G6" s="74" t="s">
        <v>20</v>
      </c>
      <c r="H6" s="73" t="s">
        <v>169</v>
      </c>
      <c r="I6" s="21"/>
      <c r="J6" s="5" t="s">
        <v>21</v>
      </c>
      <c r="K6" s="5"/>
      <c r="L6" s="5"/>
      <c r="M6" s="21"/>
    </row>
    <row r="7" spans="2:13">
      <c r="B7" s="7"/>
      <c r="C7" s="1"/>
      <c r="D7" s="1"/>
      <c r="E7" s="1"/>
      <c r="F7" s="1"/>
      <c r="G7" s="1"/>
      <c r="H7" s="1"/>
      <c r="I7" s="10"/>
      <c r="J7" s="1"/>
      <c r="K7" s="1"/>
      <c r="L7" s="1"/>
      <c r="M7" s="10"/>
    </row>
    <row r="8" spans="2:13" ht="16.2">
      <c r="B8" s="193" t="s">
        <v>16</v>
      </c>
      <c r="C8" s="194"/>
      <c r="D8" s="194"/>
      <c r="E8" s="194"/>
      <c r="F8" s="1"/>
      <c r="G8" s="1"/>
      <c r="H8" s="22">
        <v>0.17</v>
      </c>
      <c r="I8" s="10"/>
      <c r="J8" s="183" t="s">
        <v>22</v>
      </c>
      <c r="K8" s="183"/>
      <c r="L8" s="183"/>
      <c r="M8" s="196"/>
    </row>
    <row r="9" spans="2:13" ht="20.25" customHeight="1">
      <c r="B9" s="193" t="s">
        <v>17</v>
      </c>
      <c r="C9" s="194"/>
      <c r="D9" s="194"/>
      <c r="E9" s="194"/>
      <c r="F9" s="48">
        <v>0.02</v>
      </c>
      <c r="G9" s="48">
        <v>0.18</v>
      </c>
      <c r="H9" s="22">
        <f t="shared" ref="H9:H13" si="0">F9/G9</f>
        <v>0.11111111111111112</v>
      </c>
      <c r="I9" s="10"/>
      <c r="J9" s="197" t="s">
        <v>166</v>
      </c>
      <c r="K9" s="183"/>
      <c r="L9" s="183"/>
      <c r="M9" s="196"/>
    </row>
    <row r="10" spans="2:13" ht="19.5" customHeight="1">
      <c r="B10" s="193" t="s">
        <v>18</v>
      </c>
      <c r="C10" s="194"/>
      <c r="D10" s="194"/>
      <c r="E10" s="194"/>
      <c r="F10" s="48">
        <v>2.5000000000000001E-2</v>
      </c>
      <c r="G10" s="48">
        <v>5.5E-2</v>
      </c>
      <c r="H10" s="22">
        <f t="shared" si="0"/>
        <v>0.45454545454545459</v>
      </c>
      <c r="I10" s="10"/>
      <c r="J10" s="197" t="s">
        <v>166</v>
      </c>
      <c r="K10" s="183"/>
      <c r="L10" s="183"/>
      <c r="M10" s="196"/>
    </row>
    <row r="11" spans="2:13" ht="20.25" customHeight="1">
      <c r="B11" s="193" t="s">
        <v>19</v>
      </c>
      <c r="C11" s="194"/>
      <c r="D11" s="194"/>
      <c r="E11" s="194"/>
      <c r="F11" s="48">
        <v>0.25</v>
      </c>
      <c r="G11" s="48">
        <v>2.64</v>
      </c>
      <c r="H11" s="22">
        <f>F11/G11</f>
        <v>9.4696969696969696E-2</v>
      </c>
      <c r="I11" s="10"/>
      <c r="J11" s="197" t="s">
        <v>166</v>
      </c>
      <c r="K11" s="183"/>
      <c r="L11" s="183"/>
      <c r="M11" s="196"/>
    </row>
    <row r="12" spans="2:13" ht="20.25" customHeight="1">
      <c r="B12" s="44" t="s">
        <v>212</v>
      </c>
      <c r="C12" s="45"/>
      <c r="D12" s="45"/>
      <c r="E12" s="45"/>
      <c r="F12" s="48">
        <v>0.1</v>
      </c>
      <c r="G12" s="48">
        <v>0</v>
      </c>
      <c r="H12" s="147" t="e">
        <f>F12/G12</f>
        <v>#DIV/0!</v>
      </c>
      <c r="I12" s="10"/>
      <c r="J12" s="95"/>
      <c r="K12" s="93"/>
      <c r="L12" s="93"/>
      <c r="M12" s="94"/>
    </row>
    <row r="13" spans="2:13" ht="18.75" customHeight="1">
      <c r="B13" s="193" t="s">
        <v>67</v>
      </c>
      <c r="C13" s="194"/>
      <c r="D13" s="194"/>
      <c r="E13" s="194"/>
      <c r="F13" s="48">
        <v>0.1</v>
      </c>
      <c r="G13" s="48">
        <v>3.6999999999999998E-2</v>
      </c>
      <c r="H13" s="22">
        <f t="shared" si="0"/>
        <v>2.7027027027027031</v>
      </c>
      <c r="I13" s="10"/>
      <c r="J13" s="197" t="s">
        <v>166</v>
      </c>
      <c r="K13" s="183"/>
      <c r="L13" s="183"/>
      <c r="M13" s="196"/>
    </row>
    <row r="14" spans="2:13" ht="18.75" customHeight="1">
      <c r="B14" s="193" t="s">
        <v>32</v>
      </c>
      <c r="C14" s="194"/>
      <c r="D14" s="194"/>
      <c r="E14" s="194"/>
      <c r="F14" s="48">
        <v>4.4999999999999998E-2</v>
      </c>
      <c r="G14" s="48">
        <v>0.12</v>
      </c>
      <c r="H14" s="22">
        <f>F14/G14</f>
        <v>0.375</v>
      </c>
      <c r="I14" s="10"/>
      <c r="J14" s="197" t="s">
        <v>166</v>
      </c>
      <c r="K14" s="183"/>
      <c r="L14" s="183"/>
      <c r="M14" s="196"/>
    </row>
    <row r="15" spans="2:13" ht="18.75" customHeight="1">
      <c r="B15" s="44" t="s">
        <v>31</v>
      </c>
      <c r="C15" s="45"/>
      <c r="D15" s="45"/>
      <c r="E15" s="45"/>
      <c r="F15" s="48">
        <v>2.5999999999999999E-2</v>
      </c>
      <c r="G15" s="48">
        <v>0.25</v>
      </c>
      <c r="H15" s="22">
        <f>F15/G15</f>
        <v>0.104</v>
      </c>
      <c r="I15" s="10"/>
      <c r="J15" s="197" t="s">
        <v>166</v>
      </c>
      <c r="K15" s="183"/>
      <c r="L15" s="183"/>
      <c r="M15" s="196"/>
    </row>
    <row r="16" spans="2:13" ht="20.25" customHeight="1">
      <c r="B16" s="193" t="s">
        <v>168</v>
      </c>
      <c r="C16" s="194"/>
      <c r="D16" s="194"/>
      <c r="E16" s="194"/>
      <c r="F16" s="22"/>
      <c r="G16" s="1"/>
      <c r="H16" s="22">
        <v>0.17</v>
      </c>
      <c r="I16" s="10"/>
      <c r="J16" s="183" t="s">
        <v>22</v>
      </c>
      <c r="K16" s="183"/>
      <c r="L16" s="183"/>
      <c r="M16" s="196"/>
    </row>
    <row r="17" spans="2:13">
      <c r="B17" s="7"/>
      <c r="C17" s="1"/>
      <c r="D17" s="1"/>
      <c r="E17" s="1"/>
      <c r="F17" s="1"/>
      <c r="G17" s="1"/>
      <c r="H17" s="1"/>
      <c r="I17" s="10"/>
      <c r="J17" s="1"/>
      <c r="K17" s="1"/>
      <c r="L17" s="1"/>
      <c r="M17" s="10"/>
    </row>
    <row r="18" spans="2:13">
      <c r="B18" s="7"/>
      <c r="C18" s="1"/>
      <c r="D18" s="1"/>
      <c r="E18" s="1"/>
      <c r="F18" s="1"/>
      <c r="G18" s="1"/>
      <c r="H18" s="1"/>
      <c r="I18" s="10"/>
      <c r="J18" s="1"/>
      <c r="K18" s="1"/>
      <c r="L18" s="1"/>
      <c r="M18" s="10"/>
    </row>
    <row r="19" spans="2:13" ht="15.6">
      <c r="B19" s="7" t="s">
        <v>24</v>
      </c>
      <c r="C19" s="1"/>
      <c r="D19" s="1"/>
      <c r="E19" s="1"/>
      <c r="F19" s="1"/>
      <c r="G19" s="46" t="s">
        <v>26</v>
      </c>
      <c r="H19" s="22">
        <f>H16+H13+H11+H10+H9+H8+H14+H15</f>
        <v>4.1820562380562381</v>
      </c>
      <c r="I19" s="10"/>
      <c r="J19" s="1"/>
      <c r="K19" s="1"/>
      <c r="L19" s="1"/>
      <c r="M19" s="10"/>
    </row>
    <row r="20" spans="2:13" ht="16.8">
      <c r="B20" s="11" t="s">
        <v>211</v>
      </c>
      <c r="C20" s="12"/>
      <c r="D20" s="12"/>
      <c r="E20" s="12"/>
      <c r="F20" s="12"/>
      <c r="G20" s="12" t="s">
        <v>27</v>
      </c>
      <c r="H20" s="79">
        <f>1/H19</f>
        <v>0.23911682270078372</v>
      </c>
      <c r="I20" s="47"/>
      <c r="J20" s="184" t="s">
        <v>28</v>
      </c>
      <c r="K20" s="184"/>
      <c r="L20" s="184"/>
      <c r="M20" s="195"/>
    </row>
  </sheetData>
  <mergeCells count="16">
    <mergeCell ref="B14:E14"/>
    <mergeCell ref="J20:M20"/>
    <mergeCell ref="J8:M8"/>
    <mergeCell ref="J9:M9"/>
    <mergeCell ref="J10:M10"/>
    <mergeCell ref="J11:M11"/>
    <mergeCell ref="J13:M13"/>
    <mergeCell ref="J16:M16"/>
    <mergeCell ref="B8:E8"/>
    <mergeCell ref="B9:E9"/>
    <mergeCell ref="B10:E10"/>
    <mergeCell ref="B11:E11"/>
    <mergeCell ref="B13:E13"/>
    <mergeCell ref="B16:E16"/>
    <mergeCell ref="J15:M15"/>
    <mergeCell ref="J14:M1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42"/>
  <sheetViews>
    <sheetView topLeftCell="A9" zoomScale="85" zoomScaleNormal="85" workbookViewId="0">
      <selection activeCell="O28" sqref="O28"/>
    </sheetView>
  </sheetViews>
  <sheetFormatPr defaultRowHeight="14.4"/>
  <cols>
    <col min="6" max="6" width="11.33203125" customWidth="1"/>
    <col min="13" max="13" width="11.6640625" customWidth="1"/>
  </cols>
  <sheetData>
    <row r="3" spans="2:27">
      <c r="B3" s="3" t="s">
        <v>30</v>
      </c>
      <c r="C3" s="3"/>
      <c r="D3" s="3"/>
      <c r="E3" s="3"/>
      <c r="P3" s="3" t="s">
        <v>57</v>
      </c>
      <c r="Q3" s="3"/>
      <c r="R3" s="3"/>
    </row>
    <row r="6" spans="2:27">
      <c r="B6" s="40" t="s">
        <v>15</v>
      </c>
      <c r="C6" s="41"/>
      <c r="D6" s="41"/>
      <c r="E6" s="5"/>
      <c r="F6" s="5" t="s">
        <v>23</v>
      </c>
      <c r="G6" s="42" t="s">
        <v>20</v>
      </c>
      <c r="H6" s="5" t="s">
        <v>169</v>
      </c>
      <c r="I6" s="21"/>
      <c r="J6" s="43" t="s">
        <v>21</v>
      </c>
      <c r="K6" s="5"/>
      <c r="L6" s="5"/>
      <c r="M6" s="21"/>
      <c r="P6" s="40" t="s">
        <v>15</v>
      </c>
      <c r="Q6" s="41"/>
      <c r="R6" s="41"/>
      <c r="S6" s="5"/>
      <c r="T6" s="5" t="s">
        <v>23</v>
      </c>
      <c r="U6" s="42" t="s">
        <v>20</v>
      </c>
      <c r="V6" s="5" t="s">
        <v>169</v>
      </c>
      <c r="W6" s="21"/>
      <c r="X6" s="5" t="s">
        <v>21</v>
      </c>
      <c r="Y6" s="5"/>
      <c r="Z6" s="5"/>
      <c r="AA6" s="21"/>
    </row>
    <row r="7" spans="2:27">
      <c r="B7" s="49" t="s">
        <v>205</v>
      </c>
      <c r="C7" s="1"/>
      <c r="D7" s="1"/>
      <c r="E7" s="1"/>
      <c r="F7" s="1"/>
      <c r="G7" s="1"/>
      <c r="H7" s="1"/>
      <c r="I7" s="10"/>
      <c r="J7" s="7"/>
      <c r="K7" s="1"/>
      <c r="L7" s="1"/>
      <c r="M7" s="10"/>
      <c r="P7" s="7"/>
      <c r="Q7" s="1"/>
      <c r="R7" s="1"/>
      <c r="S7" s="1"/>
      <c r="T7" s="1"/>
      <c r="U7" s="1"/>
      <c r="V7" s="1"/>
      <c r="W7" s="10"/>
      <c r="X7" s="1"/>
      <c r="Y7" s="1"/>
      <c r="Z7" s="1"/>
      <c r="AA7" s="10"/>
    </row>
    <row r="8" spans="2:27" ht="16.2">
      <c r="B8" s="193" t="s">
        <v>16</v>
      </c>
      <c r="C8" s="194"/>
      <c r="D8" s="194"/>
      <c r="E8" s="194"/>
      <c r="F8" s="1"/>
      <c r="G8" s="1"/>
      <c r="H8" s="22">
        <v>0.17</v>
      </c>
      <c r="I8" s="10"/>
      <c r="J8" s="197" t="s">
        <v>22</v>
      </c>
      <c r="K8" s="183"/>
      <c r="L8" s="183"/>
      <c r="M8" s="196"/>
      <c r="P8" s="193" t="s">
        <v>16</v>
      </c>
      <c r="Q8" s="194"/>
      <c r="R8" s="194"/>
      <c r="S8" s="194"/>
      <c r="T8" s="1"/>
      <c r="U8" s="1"/>
      <c r="V8" s="22">
        <v>0.17</v>
      </c>
      <c r="W8" s="10"/>
      <c r="X8" s="183" t="s">
        <v>22</v>
      </c>
      <c r="Y8" s="183"/>
      <c r="Z8" s="183"/>
      <c r="AA8" s="196"/>
    </row>
    <row r="9" spans="2:27">
      <c r="B9" s="193" t="s">
        <v>31</v>
      </c>
      <c r="C9" s="194"/>
      <c r="D9" s="194"/>
      <c r="E9" s="194"/>
      <c r="F9" s="48">
        <v>2.5999999999999999E-2</v>
      </c>
      <c r="G9" s="48">
        <v>0.25</v>
      </c>
      <c r="H9" s="22">
        <f t="shared" ref="H9:H14" si="0">F9/G9</f>
        <v>0.104</v>
      </c>
      <c r="I9" s="10"/>
      <c r="J9" s="7"/>
      <c r="K9" s="1" t="s">
        <v>166</v>
      </c>
      <c r="L9" s="1"/>
      <c r="M9" s="10"/>
      <c r="P9" s="193" t="s">
        <v>58</v>
      </c>
      <c r="Q9" s="194"/>
      <c r="R9" s="194"/>
      <c r="S9" s="194"/>
      <c r="T9" s="48">
        <v>2.1999999999999999E-2</v>
      </c>
      <c r="U9" s="37">
        <v>0.25</v>
      </c>
      <c r="V9" s="22">
        <f t="shared" ref="V9:V13" si="1">T9/U9</f>
        <v>8.7999999999999995E-2</v>
      </c>
      <c r="W9" s="10"/>
      <c r="X9" s="183"/>
      <c r="Y9" s="183"/>
      <c r="Z9" s="183"/>
      <c r="AA9" s="196"/>
    </row>
    <row r="10" spans="2:27">
      <c r="B10" s="44" t="s">
        <v>32</v>
      </c>
      <c r="C10" s="45"/>
      <c r="D10" s="45"/>
      <c r="E10" s="45"/>
      <c r="F10" s="48">
        <v>0.02</v>
      </c>
      <c r="G10" s="48">
        <v>0.15</v>
      </c>
      <c r="H10" s="22">
        <f>F10/G10</f>
        <v>0.13333333333333333</v>
      </c>
      <c r="I10" s="10"/>
      <c r="J10" s="7"/>
      <c r="K10" s="1"/>
      <c r="L10" s="1"/>
      <c r="M10" s="10"/>
      <c r="P10" s="193" t="s">
        <v>32</v>
      </c>
      <c r="Q10" s="194"/>
      <c r="R10" s="194"/>
      <c r="S10" s="194"/>
      <c r="T10" s="48">
        <v>4.4999999999999998E-2</v>
      </c>
      <c r="U10" s="37">
        <v>0.15</v>
      </c>
      <c r="V10" s="22">
        <f t="shared" si="1"/>
        <v>0.3</v>
      </c>
      <c r="W10" s="10"/>
      <c r="X10" s="183"/>
      <c r="Y10" s="183"/>
      <c r="Z10" s="183"/>
      <c r="AA10" s="196"/>
    </row>
    <row r="11" spans="2:27">
      <c r="B11" s="193" t="s">
        <v>198</v>
      </c>
      <c r="C11" s="194"/>
      <c r="D11" s="194"/>
      <c r="E11" s="194"/>
      <c r="F11" s="48">
        <v>9.5000000000000001E-2</v>
      </c>
      <c r="G11" s="48">
        <v>0.18</v>
      </c>
      <c r="H11" s="22">
        <f>F11/G11</f>
        <v>0.52777777777777779</v>
      </c>
      <c r="I11" s="10"/>
      <c r="J11" s="7"/>
      <c r="K11" s="1" t="s">
        <v>166</v>
      </c>
      <c r="L11" s="1"/>
      <c r="M11" s="10"/>
      <c r="P11" s="193" t="s">
        <v>172</v>
      </c>
      <c r="Q11" s="194"/>
      <c r="R11" s="194"/>
      <c r="S11" s="194"/>
      <c r="T11" s="48">
        <v>7.4999999999999997E-2</v>
      </c>
      <c r="U11" s="48">
        <v>3.6999999999999998E-2</v>
      </c>
      <c r="V11" s="22">
        <f t="shared" si="1"/>
        <v>2.0270270270270272</v>
      </c>
      <c r="W11" s="10"/>
      <c r="X11" s="183"/>
      <c r="Y11" s="183"/>
      <c r="Z11" s="183"/>
      <c r="AA11" s="196"/>
    </row>
    <row r="12" spans="2:27">
      <c r="B12" s="44" t="s">
        <v>212</v>
      </c>
      <c r="C12" s="45"/>
      <c r="D12" s="45"/>
      <c r="E12" s="45"/>
      <c r="F12" s="48">
        <v>0.1</v>
      </c>
      <c r="G12" s="48">
        <v>0</v>
      </c>
      <c r="H12" s="22" t="e">
        <f t="shared" si="0"/>
        <v>#DIV/0!</v>
      </c>
      <c r="I12" s="10"/>
      <c r="J12" s="7"/>
      <c r="K12" s="1"/>
      <c r="L12" s="1"/>
      <c r="M12" s="10"/>
      <c r="P12" s="44"/>
      <c r="Q12" s="45"/>
      <c r="R12" s="45"/>
      <c r="S12" s="45"/>
      <c r="T12" s="48"/>
      <c r="U12" s="48"/>
      <c r="V12" s="22"/>
      <c r="W12" s="10"/>
      <c r="X12" s="93"/>
      <c r="Y12" s="93"/>
      <c r="Z12" s="93"/>
      <c r="AA12" s="94"/>
    </row>
    <row r="13" spans="2:27">
      <c r="B13" s="193" t="s">
        <v>167</v>
      </c>
      <c r="C13" s="194"/>
      <c r="D13" s="194"/>
      <c r="E13" s="194"/>
      <c r="F13" s="48">
        <v>0.05</v>
      </c>
      <c r="G13" s="48">
        <v>3.4000000000000002E-2</v>
      </c>
      <c r="H13" s="22">
        <f t="shared" si="0"/>
        <v>1.4705882352941175</v>
      </c>
      <c r="I13" s="10"/>
      <c r="J13" s="7"/>
      <c r="K13" s="1" t="s">
        <v>166</v>
      </c>
      <c r="L13" s="1"/>
      <c r="M13" s="10"/>
      <c r="P13" s="193" t="s">
        <v>33</v>
      </c>
      <c r="Q13" s="194"/>
      <c r="R13" s="194"/>
      <c r="S13" s="194"/>
      <c r="T13" s="48">
        <v>0.22800000000000001</v>
      </c>
      <c r="U13" s="48">
        <v>0.72699999999999998</v>
      </c>
      <c r="V13" s="22">
        <f t="shared" si="1"/>
        <v>0.31361760660247595</v>
      </c>
      <c r="W13" s="10"/>
      <c r="X13" s="183"/>
      <c r="Y13" s="183"/>
      <c r="Z13" s="183"/>
      <c r="AA13" s="196"/>
    </row>
    <row r="14" spans="2:27" ht="15.6">
      <c r="B14" s="193" t="s">
        <v>33</v>
      </c>
      <c r="C14" s="194"/>
      <c r="D14" s="194"/>
      <c r="E14" s="194"/>
      <c r="F14" s="48">
        <v>0.1</v>
      </c>
      <c r="G14" s="48">
        <v>0.72699999999999998</v>
      </c>
      <c r="H14" s="22">
        <f t="shared" si="0"/>
        <v>0.13755158184319122</v>
      </c>
      <c r="I14" s="10"/>
      <c r="J14" s="7"/>
      <c r="K14" s="1" t="s">
        <v>166</v>
      </c>
      <c r="L14" s="1"/>
      <c r="M14" s="10"/>
      <c r="P14" s="193" t="s">
        <v>34</v>
      </c>
      <c r="Q14" s="194"/>
      <c r="R14" s="194"/>
      <c r="S14" s="194"/>
      <c r="T14" s="1"/>
      <c r="U14" s="1"/>
      <c r="V14" s="22">
        <v>0.13</v>
      </c>
      <c r="W14" s="10"/>
      <c r="X14" s="183" t="s">
        <v>29</v>
      </c>
      <c r="Y14" s="183"/>
      <c r="Z14" s="183"/>
      <c r="AA14" s="196"/>
    </row>
    <row r="15" spans="2:27" ht="15.6">
      <c r="B15" s="193" t="s">
        <v>34</v>
      </c>
      <c r="C15" s="194"/>
      <c r="D15" s="194"/>
      <c r="E15" s="194"/>
      <c r="F15" s="1"/>
      <c r="G15" s="1"/>
      <c r="H15" s="22">
        <v>0.13</v>
      </c>
      <c r="I15" s="10"/>
      <c r="J15" s="197" t="s">
        <v>29</v>
      </c>
      <c r="K15" s="183"/>
      <c r="L15" s="183"/>
      <c r="M15" s="196"/>
      <c r="O15" s="23"/>
      <c r="P15" s="7"/>
      <c r="Q15" s="1"/>
      <c r="R15" s="1"/>
      <c r="S15" s="1"/>
      <c r="T15" s="1"/>
      <c r="U15" s="1"/>
      <c r="V15" s="1"/>
      <c r="W15" s="10"/>
      <c r="X15" s="1"/>
      <c r="Y15" s="1"/>
      <c r="Z15" s="1"/>
      <c r="AA15" s="10"/>
    </row>
    <row r="16" spans="2:27">
      <c r="B16" s="7"/>
      <c r="C16" s="1"/>
      <c r="D16" s="1"/>
      <c r="E16" s="1"/>
      <c r="F16" s="1"/>
      <c r="G16" s="1"/>
      <c r="H16" s="1"/>
      <c r="I16" s="10"/>
      <c r="J16" s="7"/>
      <c r="K16" s="1"/>
      <c r="L16" s="1"/>
      <c r="M16" s="10"/>
      <c r="P16" s="7"/>
      <c r="Q16" s="1"/>
      <c r="R16" s="1"/>
      <c r="S16" s="1"/>
      <c r="T16" s="1"/>
      <c r="U16" s="1"/>
      <c r="V16" s="1"/>
      <c r="W16" s="10"/>
      <c r="X16" s="1"/>
      <c r="Y16" s="1"/>
      <c r="Z16" s="1"/>
      <c r="AA16" s="10"/>
    </row>
    <row r="17" spans="2:27" ht="15.6">
      <c r="B17" s="7"/>
      <c r="C17" s="1"/>
      <c r="D17" s="1"/>
      <c r="E17" s="1"/>
      <c r="F17" s="1"/>
      <c r="G17" s="1"/>
      <c r="H17" s="1"/>
      <c r="I17" s="10"/>
      <c r="J17" s="7"/>
      <c r="K17" s="1"/>
      <c r="L17" s="1"/>
      <c r="M17" s="10"/>
      <c r="P17" s="7" t="s">
        <v>24</v>
      </c>
      <c r="Q17" s="1"/>
      <c r="R17" s="1"/>
      <c r="S17" s="1"/>
      <c r="T17" s="1"/>
      <c r="U17" s="46" t="s">
        <v>26</v>
      </c>
      <c r="V17" s="22">
        <f>V14+V13+V11+V10+V9+V8</f>
        <v>3.028644633629503</v>
      </c>
      <c r="W17" s="10"/>
      <c r="X17" s="1"/>
      <c r="Y17" s="1"/>
      <c r="Z17" s="1"/>
      <c r="AA17" s="10"/>
    </row>
    <row r="18" spans="2:27" ht="16.8">
      <c r="B18" s="7" t="s">
        <v>24</v>
      </c>
      <c r="C18" s="1"/>
      <c r="D18" s="1"/>
      <c r="E18" s="1"/>
      <c r="F18" s="1"/>
      <c r="G18" s="46" t="s">
        <v>26</v>
      </c>
      <c r="H18" s="22">
        <f>H15+H14+H13+H11+H9+H8</f>
        <v>2.5399175949150865</v>
      </c>
      <c r="I18" s="10"/>
      <c r="J18" s="7"/>
      <c r="K18" s="1"/>
      <c r="L18" s="1"/>
      <c r="M18" s="10"/>
      <c r="P18" s="11" t="s">
        <v>25</v>
      </c>
      <c r="Q18" s="12"/>
      <c r="R18" s="12"/>
      <c r="S18" s="12"/>
      <c r="T18" s="12"/>
      <c r="U18" s="12" t="s">
        <v>27</v>
      </c>
      <c r="V18" s="80">
        <f>(1/V17)+0.012</f>
        <v>0.3421806982886626</v>
      </c>
      <c r="W18" s="47"/>
      <c r="X18" s="184" t="s">
        <v>28</v>
      </c>
      <c r="Y18" s="184"/>
      <c r="Z18" s="184"/>
      <c r="AA18" s="195"/>
    </row>
    <row r="19" spans="2:27" ht="16.8">
      <c r="B19" s="11" t="s">
        <v>208</v>
      </c>
      <c r="C19" s="12"/>
      <c r="D19" s="12"/>
      <c r="E19" s="12"/>
      <c r="F19" s="12"/>
      <c r="G19" s="12" t="s">
        <v>27</v>
      </c>
      <c r="H19" s="90">
        <f>(1/H18)+0.012</f>
        <v>0.40571356062968317</v>
      </c>
      <c r="I19" s="47"/>
      <c r="J19" s="198"/>
      <c r="K19" s="184"/>
      <c r="L19" s="184"/>
      <c r="M19" s="195"/>
    </row>
    <row r="20" spans="2:27">
      <c r="B20" s="7"/>
      <c r="C20" s="1"/>
      <c r="D20" s="1"/>
      <c r="E20" s="1"/>
      <c r="F20" s="1"/>
      <c r="G20" s="1"/>
      <c r="H20" s="1"/>
      <c r="I20" s="1"/>
      <c r="J20" s="1"/>
      <c r="K20" s="1"/>
      <c r="L20" s="1"/>
      <c r="M20" s="10"/>
    </row>
    <row r="21" spans="2:27" ht="29.25" customHeight="1">
      <c r="B21" s="181" t="s">
        <v>174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86"/>
    </row>
    <row r="24" spans="2:27">
      <c r="B24" s="40" t="s">
        <v>15</v>
      </c>
      <c r="C24" s="41"/>
      <c r="D24" s="41"/>
      <c r="E24" s="5"/>
      <c r="F24" s="5" t="s">
        <v>23</v>
      </c>
      <c r="G24" s="42" t="s">
        <v>20</v>
      </c>
      <c r="H24" s="5" t="s">
        <v>169</v>
      </c>
      <c r="I24" s="21"/>
      <c r="J24" s="43" t="s">
        <v>21</v>
      </c>
      <c r="K24" s="5"/>
      <c r="L24" s="5"/>
      <c r="M24" s="21"/>
    </row>
    <row r="25" spans="2:27">
      <c r="B25" s="49" t="s">
        <v>173</v>
      </c>
      <c r="C25" s="1"/>
      <c r="D25" s="1"/>
      <c r="E25" s="1"/>
      <c r="F25" s="1"/>
      <c r="G25" s="1"/>
      <c r="H25" s="1"/>
      <c r="I25" s="10"/>
      <c r="J25" s="7"/>
      <c r="K25" s="1"/>
      <c r="L25" s="1"/>
      <c r="M25" s="10"/>
    </row>
    <row r="26" spans="2:27" ht="16.2">
      <c r="B26" s="193" t="s">
        <v>16</v>
      </c>
      <c r="C26" s="194"/>
      <c r="D26" s="194"/>
      <c r="E26" s="194"/>
      <c r="F26" s="1"/>
      <c r="G26" s="1"/>
      <c r="H26" s="22">
        <v>0.17</v>
      </c>
      <c r="I26" s="10"/>
      <c r="J26" s="197" t="s">
        <v>22</v>
      </c>
      <c r="K26" s="183"/>
      <c r="L26" s="183"/>
      <c r="M26" s="196"/>
    </row>
    <row r="27" spans="2:27">
      <c r="B27" s="193" t="s">
        <v>31</v>
      </c>
      <c r="C27" s="194"/>
      <c r="D27" s="194"/>
      <c r="E27" s="194"/>
      <c r="F27" s="48">
        <v>2.5999999999999999E-2</v>
      </c>
      <c r="G27" s="48">
        <v>0.25</v>
      </c>
      <c r="H27" s="22">
        <f t="shared" ref="H27:H31" si="2">F27/G27</f>
        <v>0.104</v>
      </c>
      <c r="I27" s="10"/>
      <c r="J27" s="95"/>
      <c r="K27" s="93"/>
      <c r="L27" s="93"/>
      <c r="M27" s="94"/>
    </row>
    <row r="28" spans="2:27">
      <c r="B28" s="193" t="s">
        <v>199</v>
      </c>
      <c r="C28" s="194"/>
      <c r="D28" s="194"/>
      <c r="E28" s="194"/>
      <c r="F28" s="48">
        <v>0.02</v>
      </c>
      <c r="G28" s="48">
        <v>0.15</v>
      </c>
      <c r="H28" s="22">
        <f t="shared" si="2"/>
        <v>0.13333333333333333</v>
      </c>
      <c r="I28" s="10"/>
      <c r="J28" s="7"/>
      <c r="K28" s="1" t="s">
        <v>166</v>
      </c>
      <c r="L28" s="1"/>
      <c r="M28" s="10"/>
    </row>
    <row r="29" spans="2:27">
      <c r="B29" s="44" t="s">
        <v>212</v>
      </c>
      <c r="C29" s="45"/>
      <c r="D29" s="45"/>
      <c r="E29" s="45"/>
      <c r="F29" s="48">
        <v>0.1</v>
      </c>
      <c r="G29" s="48">
        <v>0</v>
      </c>
      <c r="H29" s="22"/>
      <c r="I29" s="10"/>
      <c r="J29" s="7"/>
      <c r="K29" s="1"/>
      <c r="L29" s="1"/>
      <c r="M29" s="10"/>
    </row>
    <row r="30" spans="2:27">
      <c r="B30" s="193" t="s">
        <v>167</v>
      </c>
      <c r="C30" s="194"/>
      <c r="D30" s="194"/>
      <c r="E30" s="194"/>
      <c r="F30" s="48">
        <v>0.15</v>
      </c>
      <c r="G30" s="48">
        <v>3.4000000000000002E-2</v>
      </c>
      <c r="H30" s="22">
        <f t="shared" si="2"/>
        <v>4.4117647058823524</v>
      </c>
      <c r="I30" s="10"/>
      <c r="J30" s="7"/>
      <c r="K30" s="1" t="s">
        <v>166</v>
      </c>
      <c r="L30" s="1"/>
      <c r="M30" s="10"/>
    </row>
    <row r="31" spans="2:27">
      <c r="B31" s="193" t="s">
        <v>33</v>
      </c>
      <c r="C31" s="194"/>
      <c r="D31" s="194"/>
      <c r="E31" s="194"/>
      <c r="F31" s="48">
        <v>0.108</v>
      </c>
      <c r="G31" s="48">
        <v>0.72699999999999998</v>
      </c>
      <c r="H31" s="22">
        <f t="shared" si="2"/>
        <v>0.1485557083906465</v>
      </c>
      <c r="I31" s="10"/>
      <c r="J31" s="7"/>
      <c r="K31" s="1" t="s">
        <v>166</v>
      </c>
      <c r="L31" s="1"/>
      <c r="M31" s="10"/>
    </row>
    <row r="32" spans="2:27" ht="15.6">
      <c r="B32" s="193" t="s">
        <v>34</v>
      </c>
      <c r="C32" s="194"/>
      <c r="D32" s="194"/>
      <c r="E32" s="194"/>
      <c r="F32" s="1"/>
      <c r="G32" s="1"/>
      <c r="H32" s="22">
        <v>0.13</v>
      </c>
      <c r="I32" s="10"/>
      <c r="J32" s="197" t="s">
        <v>29</v>
      </c>
      <c r="K32" s="183"/>
      <c r="L32" s="183"/>
      <c r="M32" s="196"/>
    </row>
    <row r="33" spans="2:13">
      <c r="B33" s="7"/>
      <c r="C33" s="1"/>
      <c r="D33" s="1"/>
      <c r="E33" s="1"/>
      <c r="F33" s="1"/>
      <c r="G33" s="1"/>
      <c r="H33" s="1"/>
      <c r="I33" s="10"/>
      <c r="J33" s="7"/>
      <c r="K33" s="1"/>
      <c r="L33" s="1"/>
      <c r="M33" s="10"/>
    </row>
    <row r="34" spans="2:13">
      <c r="B34" s="7"/>
      <c r="C34" s="1"/>
      <c r="D34" s="1"/>
      <c r="E34" s="1"/>
      <c r="F34" s="1"/>
      <c r="G34" s="1"/>
      <c r="H34" s="1"/>
      <c r="I34" s="10"/>
      <c r="J34" s="7"/>
      <c r="K34" s="1"/>
      <c r="L34" s="1"/>
      <c r="M34" s="10"/>
    </row>
    <row r="35" spans="2:13" ht="15.6">
      <c r="B35" s="7" t="s">
        <v>24</v>
      </c>
      <c r="C35" s="1"/>
      <c r="D35" s="1"/>
      <c r="E35" s="1"/>
      <c r="F35" s="1"/>
      <c r="G35" s="46" t="s">
        <v>26</v>
      </c>
      <c r="H35" s="22">
        <f>H32+H31+H30+H28+H26</f>
        <v>4.9936537476063325</v>
      </c>
      <c r="I35" s="10"/>
      <c r="J35" s="7"/>
      <c r="K35" s="1"/>
      <c r="L35" s="1"/>
      <c r="M35" s="10"/>
    </row>
    <row r="36" spans="2:13" ht="16.8">
      <c r="B36" s="11" t="s">
        <v>207</v>
      </c>
      <c r="C36" s="12"/>
      <c r="D36" s="12"/>
      <c r="E36" s="12"/>
      <c r="F36" s="12"/>
      <c r="G36" s="12" t="s">
        <v>27</v>
      </c>
      <c r="H36" s="90">
        <f>(1/H35)+0.012</f>
        <v>0.21225417270457367</v>
      </c>
      <c r="I36" s="47"/>
      <c r="J36" s="198"/>
      <c r="K36" s="184"/>
      <c r="L36" s="184"/>
      <c r="M36" s="195"/>
    </row>
    <row r="39" spans="2:13">
      <c r="B39" s="43" t="s">
        <v>55</v>
      </c>
      <c r="C39" s="5"/>
      <c r="D39" s="5"/>
      <c r="E39" s="5"/>
      <c r="F39" s="5"/>
      <c r="G39" s="5"/>
      <c r="H39" s="5"/>
      <c r="I39" s="21"/>
      <c r="J39" s="43" t="s">
        <v>21</v>
      </c>
      <c r="K39" s="5"/>
      <c r="L39" s="5"/>
      <c r="M39" s="21"/>
    </row>
    <row r="40" spans="2:13" ht="15.6">
      <c r="B40" s="193" t="s">
        <v>175</v>
      </c>
      <c r="C40" s="194"/>
      <c r="D40" s="194"/>
      <c r="E40" s="1"/>
      <c r="F40" s="1"/>
      <c r="G40" s="1"/>
      <c r="H40" s="22">
        <f>45/600</f>
        <v>7.4999999999999997E-2</v>
      </c>
      <c r="I40" s="10" t="s">
        <v>176</v>
      </c>
      <c r="J40" s="7"/>
      <c r="K40" s="1"/>
      <c r="L40" s="1"/>
      <c r="M40" s="10"/>
    </row>
    <row r="41" spans="2:13" ht="15.6">
      <c r="B41" s="193" t="s">
        <v>53</v>
      </c>
      <c r="C41" s="194"/>
      <c r="D41" s="194"/>
      <c r="E41" s="1"/>
      <c r="F41" s="1"/>
      <c r="G41" s="1"/>
      <c r="H41" s="22">
        <f>(600-45)/600</f>
        <v>0.92500000000000004</v>
      </c>
      <c r="I41" s="10" t="s">
        <v>176</v>
      </c>
      <c r="J41" s="7"/>
      <c r="K41" s="1"/>
      <c r="L41" s="1"/>
      <c r="M41" s="10"/>
    </row>
    <row r="42" spans="2:13" ht="15.6">
      <c r="B42" s="11" t="s">
        <v>54</v>
      </c>
      <c r="C42" s="12"/>
      <c r="D42" s="12"/>
      <c r="E42" s="12"/>
      <c r="F42" s="12"/>
      <c r="G42" s="12"/>
      <c r="H42" s="79">
        <f>(H40*H19)+(H41*H36)</f>
        <v>0.2267636267989569</v>
      </c>
      <c r="I42" s="47"/>
      <c r="J42" s="198" t="s">
        <v>28</v>
      </c>
      <c r="K42" s="184"/>
      <c r="L42" s="184"/>
      <c r="M42" s="195"/>
    </row>
  </sheetData>
  <mergeCells count="35">
    <mergeCell ref="X18:AA18"/>
    <mergeCell ref="B28:E28"/>
    <mergeCell ref="P11:S11"/>
    <mergeCell ref="X11:AA11"/>
    <mergeCell ref="P13:S13"/>
    <mergeCell ref="X13:AA13"/>
    <mergeCell ref="P14:S14"/>
    <mergeCell ref="X14:AA14"/>
    <mergeCell ref="B13:E13"/>
    <mergeCell ref="B14:E14"/>
    <mergeCell ref="B27:E27"/>
    <mergeCell ref="P8:S8"/>
    <mergeCell ref="X8:AA8"/>
    <mergeCell ref="P9:S9"/>
    <mergeCell ref="X9:AA9"/>
    <mergeCell ref="P10:S10"/>
    <mergeCell ref="X10:AA10"/>
    <mergeCell ref="J42:M42"/>
    <mergeCell ref="B31:E31"/>
    <mergeCell ref="B32:E32"/>
    <mergeCell ref="J32:M32"/>
    <mergeCell ref="J36:M36"/>
    <mergeCell ref="B40:D40"/>
    <mergeCell ref="B41:D41"/>
    <mergeCell ref="B8:E8"/>
    <mergeCell ref="J8:M8"/>
    <mergeCell ref="B9:E9"/>
    <mergeCell ref="B11:E11"/>
    <mergeCell ref="B30:E30"/>
    <mergeCell ref="B15:E15"/>
    <mergeCell ref="J15:M15"/>
    <mergeCell ref="J19:M19"/>
    <mergeCell ref="B21:M21"/>
    <mergeCell ref="B26:E26"/>
    <mergeCell ref="J26:M2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Y50"/>
  <sheetViews>
    <sheetView topLeftCell="A20" zoomScale="85" zoomScaleNormal="85" workbookViewId="0">
      <selection activeCell="K67" sqref="K67"/>
    </sheetView>
  </sheetViews>
  <sheetFormatPr defaultRowHeight="14.4"/>
  <cols>
    <col min="6" max="6" width="10.6640625" customWidth="1"/>
    <col min="7" max="7" width="10.88671875" customWidth="1"/>
    <col min="12" max="12" width="11.88671875" customWidth="1"/>
    <col min="25" max="25" width="12.33203125" customWidth="1"/>
  </cols>
  <sheetData>
    <row r="3" spans="2:25">
      <c r="B3" s="3" t="s">
        <v>43</v>
      </c>
      <c r="O3" s="3" t="s">
        <v>59</v>
      </c>
    </row>
    <row r="6" spans="2:25">
      <c r="B6" s="40" t="s">
        <v>15</v>
      </c>
      <c r="C6" s="5"/>
      <c r="D6" s="5"/>
      <c r="E6" s="5"/>
      <c r="F6" s="5" t="s">
        <v>23</v>
      </c>
      <c r="G6" s="78" t="s">
        <v>20</v>
      </c>
      <c r="H6" s="21" t="s">
        <v>169</v>
      </c>
      <c r="I6" s="43" t="s">
        <v>21</v>
      </c>
      <c r="J6" s="5"/>
      <c r="K6" s="5"/>
      <c r="L6" s="21"/>
      <c r="O6" s="40" t="s">
        <v>15</v>
      </c>
      <c r="P6" s="5"/>
      <c r="Q6" s="5"/>
      <c r="R6" s="5"/>
      <c r="S6" s="5" t="s">
        <v>23</v>
      </c>
      <c r="T6" s="42" t="s">
        <v>20</v>
      </c>
      <c r="U6" s="21" t="s">
        <v>169</v>
      </c>
      <c r="V6" s="43" t="s">
        <v>21</v>
      </c>
      <c r="W6" s="5"/>
      <c r="X6" s="5"/>
      <c r="Y6" s="21"/>
    </row>
    <row r="7" spans="2:25">
      <c r="B7" s="49" t="s">
        <v>44</v>
      </c>
      <c r="C7" s="1"/>
      <c r="D7" s="1"/>
      <c r="E7" s="1"/>
      <c r="F7" s="1"/>
      <c r="G7" s="46"/>
      <c r="H7" s="10"/>
      <c r="I7" s="7"/>
      <c r="J7" s="1"/>
      <c r="K7" s="1"/>
      <c r="L7" s="10"/>
      <c r="O7" s="49" t="s">
        <v>44</v>
      </c>
      <c r="P7" s="1"/>
      <c r="Q7" s="1"/>
      <c r="R7" s="1"/>
      <c r="S7" s="1"/>
      <c r="T7" s="46"/>
      <c r="U7" s="10"/>
      <c r="V7" s="7"/>
      <c r="W7" s="1"/>
      <c r="X7" s="1"/>
      <c r="Y7" s="10"/>
    </row>
    <row r="8" spans="2:25">
      <c r="B8" s="7"/>
      <c r="C8" s="1"/>
      <c r="D8" s="1"/>
      <c r="E8" s="1"/>
      <c r="F8" s="1"/>
      <c r="G8" s="1"/>
      <c r="H8" s="10"/>
      <c r="I8" s="7"/>
      <c r="J8" s="1"/>
      <c r="K8" s="1"/>
      <c r="L8" s="10"/>
      <c r="O8" s="7"/>
      <c r="P8" s="1"/>
      <c r="Q8" s="1"/>
      <c r="R8" s="1"/>
      <c r="S8" s="1"/>
      <c r="T8" s="1"/>
      <c r="U8" s="10"/>
      <c r="V8" s="7"/>
      <c r="W8" s="1"/>
      <c r="X8" s="1"/>
      <c r="Y8" s="10"/>
    </row>
    <row r="9" spans="2:25" ht="16.2">
      <c r="B9" s="193" t="s">
        <v>16</v>
      </c>
      <c r="C9" s="194"/>
      <c r="D9" s="194"/>
      <c r="E9" s="194"/>
      <c r="F9" s="1"/>
      <c r="G9" s="1"/>
      <c r="H9" s="58">
        <v>0.17</v>
      </c>
      <c r="I9" s="51"/>
      <c r="J9" s="9" t="s">
        <v>22</v>
      </c>
      <c r="K9" s="9"/>
      <c r="L9" s="50"/>
      <c r="O9" s="193" t="s">
        <v>16</v>
      </c>
      <c r="P9" s="194"/>
      <c r="Q9" s="194"/>
      <c r="R9" s="194"/>
      <c r="S9" s="1"/>
      <c r="T9" s="1"/>
      <c r="U9" s="58">
        <v>0.17</v>
      </c>
      <c r="V9" s="197" t="s">
        <v>22</v>
      </c>
      <c r="W9" s="183"/>
      <c r="X9" s="183"/>
      <c r="Y9" s="196"/>
    </row>
    <row r="10" spans="2:25">
      <c r="B10" s="193" t="s">
        <v>45</v>
      </c>
      <c r="C10" s="194"/>
      <c r="D10" s="194"/>
      <c r="E10" s="194"/>
      <c r="F10" s="48">
        <v>2.5999999999999999E-2</v>
      </c>
      <c r="G10" s="48">
        <v>0.25</v>
      </c>
      <c r="H10" s="58">
        <f t="shared" ref="H10:H13" si="0">F10/G10</f>
        <v>0.104</v>
      </c>
      <c r="I10" s="51"/>
      <c r="J10" s="9" t="s">
        <v>166</v>
      </c>
      <c r="K10" s="9"/>
      <c r="L10" s="50"/>
      <c r="O10" s="193" t="s">
        <v>47</v>
      </c>
      <c r="P10" s="194"/>
      <c r="Q10" s="194"/>
      <c r="R10" s="194"/>
      <c r="S10" s="57">
        <v>4.4999999999999998E-2</v>
      </c>
      <c r="T10" s="48">
        <v>0.13</v>
      </c>
      <c r="U10" s="58">
        <f t="shared" ref="U10:U11" si="1">S10/T10</f>
        <v>0.34615384615384615</v>
      </c>
      <c r="V10" s="7"/>
      <c r="W10" s="1" t="s">
        <v>166</v>
      </c>
      <c r="X10" s="1"/>
      <c r="Y10" s="10"/>
    </row>
    <row r="11" spans="2:25">
      <c r="B11" s="193" t="s">
        <v>49</v>
      </c>
      <c r="C11" s="194"/>
      <c r="D11" s="194"/>
      <c r="E11" s="194"/>
      <c r="F11" s="52" t="s">
        <v>46</v>
      </c>
      <c r="G11" s="1"/>
      <c r="H11" s="58">
        <v>0.15</v>
      </c>
      <c r="I11" s="51"/>
      <c r="J11" s="9" t="s">
        <v>166</v>
      </c>
      <c r="K11" s="9"/>
      <c r="L11" s="50"/>
      <c r="O11" s="193" t="s">
        <v>200</v>
      </c>
      <c r="P11" s="194"/>
      <c r="Q11" s="194"/>
      <c r="R11" s="194"/>
      <c r="S11" s="82">
        <v>0.25</v>
      </c>
      <c r="T11" s="64">
        <v>2</v>
      </c>
      <c r="U11" s="58">
        <f t="shared" si="1"/>
        <v>0.125</v>
      </c>
      <c r="V11" s="51"/>
      <c r="W11" s="9" t="s">
        <v>166</v>
      </c>
      <c r="X11" s="9"/>
      <c r="Y11" s="50"/>
    </row>
    <row r="12" spans="2:25" ht="16.2">
      <c r="B12" s="193" t="s">
        <v>47</v>
      </c>
      <c r="C12" s="194"/>
      <c r="D12" s="194"/>
      <c r="E12" s="199"/>
      <c r="F12" s="57">
        <v>0.2</v>
      </c>
      <c r="G12" s="48">
        <v>0.18</v>
      </c>
      <c r="H12" s="58">
        <f t="shared" si="0"/>
        <v>1.1111111111111112</v>
      </c>
      <c r="I12" s="51"/>
      <c r="J12" s="9" t="s">
        <v>166</v>
      </c>
      <c r="K12" s="9"/>
      <c r="L12" s="50"/>
      <c r="O12" s="193" t="s">
        <v>82</v>
      </c>
      <c r="P12" s="194"/>
      <c r="Q12" s="194"/>
      <c r="R12" s="194"/>
      <c r="S12" s="52" t="s">
        <v>46</v>
      </c>
      <c r="T12" s="53"/>
      <c r="U12" s="58">
        <v>1.04</v>
      </c>
      <c r="V12" s="197" t="s">
        <v>206</v>
      </c>
      <c r="W12" s="183"/>
      <c r="X12" s="183"/>
      <c r="Y12" s="196"/>
    </row>
    <row r="13" spans="2:25">
      <c r="B13" s="193" t="s">
        <v>201</v>
      </c>
      <c r="C13" s="194"/>
      <c r="D13" s="194"/>
      <c r="E13" s="194"/>
      <c r="F13" s="82">
        <v>0.25</v>
      </c>
      <c r="G13" s="48">
        <v>2</v>
      </c>
      <c r="H13" s="58">
        <f t="shared" si="0"/>
        <v>0.125</v>
      </c>
      <c r="I13" s="51"/>
      <c r="J13" s="9" t="s">
        <v>166</v>
      </c>
      <c r="K13" s="9"/>
      <c r="L13" s="50"/>
      <c r="O13" s="7"/>
      <c r="P13" s="1"/>
      <c r="Q13" s="1"/>
      <c r="R13" s="1"/>
      <c r="S13" s="1"/>
      <c r="T13" s="1"/>
      <c r="U13" s="58"/>
      <c r="V13" s="7"/>
      <c r="W13" s="1"/>
      <c r="X13" s="1"/>
      <c r="Y13" s="10"/>
    </row>
    <row r="14" spans="2:25" ht="16.2">
      <c r="B14" s="193" t="s">
        <v>82</v>
      </c>
      <c r="C14" s="194"/>
      <c r="D14" s="194"/>
      <c r="E14" s="194"/>
      <c r="F14" s="52" t="s">
        <v>46</v>
      </c>
      <c r="G14" s="53"/>
      <c r="H14" s="58">
        <v>0.04</v>
      </c>
      <c r="I14" s="51"/>
      <c r="J14" s="9" t="s">
        <v>29</v>
      </c>
      <c r="K14" s="9"/>
      <c r="L14" s="50"/>
      <c r="O14" s="7" t="s">
        <v>84</v>
      </c>
      <c r="P14" s="1"/>
      <c r="Q14" s="1"/>
      <c r="R14" s="1"/>
      <c r="S14" s="1"/>
      <c r="T14" s="46" t="s">
        <v>26</v>
      </c>
      <c r="U14" s="58">
        <f>U9+U10+U11</f>
        <v>0.64115384615384619</v>
      </c>
      <c r="V14" s="7"/>
      <c r="W14" s="1"/>
      <c r="X14" s="1"/>
      <c r="Y14" s="10"/>
    </row>
    <row r="15" spans="2:25" ht="16.8">
      <c r="B15" s="193" t="s">
        <v>48</v>
      </c>
      <c r="C15" s="194"/>
      <c r="D15" s="194"/>
      <c r="E15" s="194"/>
      <c r="F15" s="1"/>
      <c r="G15" s="1"/>
      <c r="H15" s="58">
        <v>0.3</v>
      </c>
      <c r="I15" s="51"/>
      <c r="J15" s="9" t="s">
        <v>69</v>
      </c>
      <c r="K15" s="9"/>
      <c r="L15" s="50"/>
      <c r="O15" s="11" t="s">
        <v>25</v>
      </c>
      <c r="P15" s="12"/>
      <c r="Q15" s="12"/>
      <c r="R15" s="12"/>
      <c r="S15" s="12"/>
      <c r="T15" s="12" t="s">
        <v>27</v>
      </c>
      <c r="U15" s="91">
        <f>1/U14</f>
        <v>1.5596880623875224</v>
      </c>
      <c r="V15" s="11"/>
      <c r="W15" s="12"/>
      <c r="X15" s="12"/>
      <c r="Y15" s="47"/>
    </row>
    <row r="16" spans="2:25">
      <c r="B16" s="7"/>
      <c r="C16" s="1"/>
      <c r="D16" s="1"/>
      <c r="E16" s="1"/>
      <c r="F16" s="1"/>
      <c r="G16" s="1"/>
      <c r="H16" s="58"/>
      <c r="I16" s="7"/>
      <c r="J16" s="1"/>
      <c r="K16" s="1"/>
      <c r="L16" s="10"/>
    </row>
    <row r="17" spans="2:25">
      <c r="B17" s="7"/>
      <c r="C17" s="1"/>
      <c r="D17" s="1"/>
      <c r="E17" s="1"/>
      <c r="F17" s="1"/>
      <c r="G17" s="1"/>
      <c r="H17" s="58"/>
      <c r="I17" s="7"/>
      <c r="J17" s="1"/>
      <c r="K17" s="1"/>
      <c r="L17" s="10"/>
    </row>
    <row r="18" spans="2:25" ht="15.6">
      <c r="B18" s="7" t="s">
        <v>83</v>
      </c>
      <c r="C18" s="1"/>
      <c r="D18" s="1"/>
      <c r="E18" s="1"/>
      <c r="F18" s="1"/>
      <c r="G18" s="46" t="s">
        <v>26</v>
      </c>
      <c r="H18" s="58">
        <f>H15+H14+H13+H12+H11+H10+H9</f>
        <v>2.000111111111111</v>
      </c>
      <c r="I18" s="51"/>
      <c r="J18" s="9"/>
      <c r="K18" s="9"/>
      <c r="L18" s="50"/>
      <c r="O18" s="40" t="s">
        <v>15</v>
      </c>
      <c r="P18" s="5"/>
      <c r="Q18" s="5"/>
      <c r="R18" s="5"/>
      <c r="S18" s="5" t="s">
        <v>23</v>
      </c>
      <c r="T18" s="42" t="s">
        <v>20</v>
      </c>
      <c r="U18" s="21" t="s">
        <v>169</v>
      </c>
      <c r="V18" s="43" t="s">
        <v>21</v>
      </c>
      <c r="W18" s="5"/>
      <c r="X18" s="5"/>
      <c r="Y18" s="21"/>
    </row>
    <row r="19" spans="2:25" ht="16.8">
      <c r="B19" s="11" t="s">
        <v>25</v>
      </c>
      <c r="C19" s="12"/>
      <c r="D19" s="12"/>
      <c r="E19" s="12"/>
      <c r="F19" s="12"/>
      <c r="G19" s="12" t="s">
        <v>27</v>
      </c>
      <c r="H19" s="91">
        <f>1/H18</f>
        <v>0.49997222376534639</v>
      </c>
      <c r="I19" s="55"/>
      <c r="J19" s="56"/>
      <c r="K19" s="56"/>
      <c r="L19" s="54"/>
      <c r="O19" s="49" t="s">
        <v>50</v>
      </c>
      <c r="P19" s="1"/>
      <c r="Q19" s="1"/>
      <c r="R19" s="1"/>
      <c r="S19" s="1"/>
      <c r="T19" s="46"/>
      <c r="U19" s="10"/>
      <c r="V19" s="7"/>
      <c r="W19" s="1"/>
      <c r="X19" s="1"/>
      <c r="Y19" s="10"/>
    </row>
    <row r="20" spans="2:25">
      <c r="O20" s="7"/>
      <c r="P20" s="1"/>
      <c r="Q20" s="1"/>
      <c r="R20" s="1"/>
      <c r="S20" s="1"/>
      <c r="T20" s="1"/>
      <c r="U20" s="10"/>
      <c r="V20" s="7"/>
      <c r="W20" s="1"/>
      <c r="X20" s="1"/>
      <c r="Y20" s="10"/>
    </row>
    <row r="21" spans="2:25" ht="16.2">
      <c r="O21" s="193" t="s">
        <v>16</v>
      </c>
      <c r="P21" s="194"/>
      <c r="Q21" s="194"/>
      <c r="R21" s="194"/>
      <c r="S21" s="1"/>
      <c r="T21" s="1"/>
      <c r="U21" s="58">
        <v>0.17</v>
      </c>
      <c r="V21" s="197" t="s">
        <v>22</v>
      </c>
      <c r="W21" s="183"/>
      <c r="X21" s="183"/>
      <c r="Y21" s="196"/>
    </row>
    <row r="22" spans="2:25">
      <c r="B22" s="40" t="s">
        <v>15</v>
      </c>
      <c r="C22" s="5"/>
      <c r="D22" s="5"/>
      <c r="E22" s="5"/>
      <c r="F22" s="5" t="s">
        <v>23</v>
      </c>
      <c r="G22" s="78" t="s">
        <v>20</v>
      </c>
      <c r="H22" s="21" t="s">
        <v>169</v>
      </c>
      <c r="I22" s="43" t="s">
        <v>21</v>
      </c>
      <c r="J22" s="5"/>
      <c r="K22" s="5"/>
      <c r="L22" s="21"/>
      <c r="O22" s="193" t="s">
        <v>51</v>
      </c>
      <c r="P22" s="194"/>
      <c r="Q22" s="194"/>
      <c r="R22" s="194"/>
      <c r="S22" s="57">
        <v>0.6</v>
      </c>
      <c r="T22" s="48">
        <v>3.6999999999999998E-2</v>
      </c>
      <c r="U22" s="58">
        <f t="shared" ref="U22:U23" si="2">S22/T22</f>
        <v>16.216216216216218</v>
      </c>
      <c r="V22" s="7"/>
      <c r="W22" s="1" t="s">
        <v>166</v>
      </c>
      <c r="X22" s="1"/>
      <c r="Y22" s="10"/>
    </row>
    <row r="23" spans="2:25">
      <c r="B23" s="49" t="s">
        <v>50</v>
      </c>
      <c r="C23" s="1"/>
      <c r="D23" s="1"/>
      <c r="E23" s="1"/>
      <c r="F23" s="1"/>
      <c r="G23" s="46"/>
      <c r="H23" s="10"/>
      <c r="I23" s="7"/>
      <c r="J23" s="1"/>
      <c r="K23" s="1"/>
      <c r="L23" s="10"/>
      <c r="O23" s="193" t="s">
        <v>200</v>
      </c>
      <c r="P23" s="194"/>
      <c r="Q23" s="194"/>
      <c r="R23" s="194"/>
      <c r="S23" s="82">
        <v>0.25</v>
      </c>
      <c r="T23" s="64">
        <v>2</v>
      </c>
      <c r="U23" s="58">
        <f t="shared" si="2"/>
        <v>0.125</v>
      </c>
      <c r="V23" s="197" t="s">
        <v>29</v>
      </c>
      <c r="W23" s="183"/>
      <c r="X23" s="183"/>
      <c r="Y23" s="196"/>
    </row>
    <row r="24" spans="2:25" ht="16.2">
      <c r="B24" s="7"/>
      <c r="C24" s="1"/>
      <c r="D24" s="1"/>
      <c r="E24" s="1"/>
      <c r="F24" s="1"/>
      <c r="G24" s="1"/>
      <c r="H24" s="10"/>
      <c r="I24" s="7"/>
      <c r="J24" s="1"/>
      <c r="K24" s="1"/>
      <c r="L24" s="10"/>
      <c r="O24" s="193" t="s">
        <v>82</v>
      </c>
      <c r="P24" s="194"/>
      <c r="Q24" s="194"/>
      <c r="R24" s="194"/>
      <c r="S24" s="52" t="s">
        <v>46</v>
      </c>
      <c r="T24" s="53"/>
      <c r="U24" s="58">
        <v>1.04</v>
      </c>
      <c r="V24" s="7"/>
      <c r="W24" s="1"/>
      <c r="X24" s="1"/>
      <c r="Y24" s="10"/>
    </row>
    <row r="25" spans="2:25" ht="16.2">
      <c r="B25" s="193" t="s">
        <v>16</v>
      </c>
      <c r="C25" s="194"/>
      <c r="D25" s="194"/>
      <c r="E25" s="194"/>
      <c r="F25" s="1"/>
      <c r="G25" s="1"/>
      <c r="H25" s="58">
        <v>0.17</v>
      </c>
      <c r="I25" s="51"/>
      <c r="J25" s="9" t="s">
        <v>22</v>
      </c>
      <c r="K25" s="9"/>
      <c r="L25" s="50"/>
      <c r="O25" s="7"/>
      <c r="P25" s="1"/>
      <c r="Q25" s="1"/>
      <c r="R25" s="1"/>
      <c r="S25" s="1"/>
      <c r="T25" s="1"/>
      <c r="U25" s="58"/>
      <c r="V25" s="7"/>
      <c r="W25" s="1"/>
      <c r="X25" s="1"/>
      <c r="Y25" s="10"/>
    </row>
    <row r="26" spans="2:25" ht="15.6">
      <c r="B26" s="193" t="s">
        <v>45</v>
      </c>
      <c r="C26" s="194"/>
      <c r="D26" s="194"/>
      <c r="E26" s="194"/>
      <c r="F26" s="48">
        <v>2.5999999999999999E-2</v>
      </c>
      <c r="G26" s="48">
        <v>0.25</v>
      </c>
      <c r="H26" s="58">
        <f t="shared" ref="H26" si="3">F26/G26</f>
        <v>0.104</v>
      </c>
      <c r="I26" s="51"/>
      <c r="J26" s="9" t="s">
        <v>166</v>
      </c>
      <c r="K26" s="9"/>
      <c r="L26" s="50"/>
      <c r="O26" s="7" t="s">
        <v>84</v>
      </c>
      <c r="P26" s="1"/>
      <c r="Q26" s="1"/>
      <c r="R26" s="1"/>
      <c r="S26" s="1"/>
      <c r="T26" s="46" t="s">
        <v>26</v>
      </c>
      <c r="U26" s="58">
        <f>U21+U22+U23</f>
        <v>16.511216216216219</v>
      </c>
      <c r="V26" s="7"/>
      <c r="W26" s="1"/>
      <c r="X26" s="1"/>
      <c r="Y26" s="10"/>
    </row>
    <row r="27" spans="2:25" ht="16.8">
      <c r="B27" s="193" t="s">
        <v>49</v>
      </c>
      <c r="C27" s="194"/>
      <c r="D27" s="194"/>
      <c r="E27" s="194"/>
      <c r="F27" s="52" t="s">
        <v>46</v>
      </c>
      <c r="G27" s="1"/>
      <c r="H27" s="58">
        <v>0.15</v>
      </c>
      <c r="I27" s="51"/>
      <c r="J27" s="9" t="s">
        <v>166</v>
      </c>
      <c r="K27" s="9"/>
      <c r="L27" s="50"/>
      <c r="O27" s="11" t="s">
        <v>25</v>
      </c>
      <c r="P27" s="12"/>
      <c r="Q27" s="12"/>
      <c r="R27" s="12"/>
      <c r="S27" s="12"/>
      <c r="T27" s="12" t="s">
        <v>27</v>
      </c>
      <c r="U27" s="91">
        <f>1/U26</f>
        <v>6.0564890369363973E-2</v>
      </c>
      <c r="V27" s="11"/>
      <c r="W27" s="12"/>
      <c r="X27" s="12"/>
      <c r="Y27" s="47"/>
    </row>
    <row r="28" spans="2:25">
      <c r="B28" s="193" t="s">
        <v>51</v>
      </c>
      <c r="C28" s="194"/>
      <c r="D28" s="194"/>
      <c r="E28" s="194"/>
      <c r="F28" s="57">
        <v>0.1</v>
      </c>
      <c r="G28" s="48">
        <v>3.6999999999999998E-2</v>
      </c>
      <c r="H28" s="58">
        <f t="shared" ref="H28:H29" si="4">F28/G28</f>
        <v>2.7027027027027031</v>
      </c>
      <c r="I28" s="51"/>
      <c r="J28" s="9" t="s">
        <v>166</v>
      </c>
      <c r="K28" s="9"/>
      <c r="L28" s="50"/>
      <c r="U28" s="16"/>
    </row>
    <row r="29" spans="2:25">
      <c r="B29" s="193" t="s">
        <v>200</v>
      </c>
      <c r="C29" s="194"/>
      <c r="D29" s="194"/>
      <c r="E29" s="194"/>
      <c r="F29" s="82">
        <v>0.25</v>
      </c>
      <c r="G29" s="64">
        <v>2</v>
      </c>
      <c r="H29" s="58">
        <f t="shared" si="4"/>
        <v>0.125</v>
      </c>
      <c r="I29" s="51"/>
      <c r="J29" s="9" t="s">
        <v>166</v>
      </c>
      <c r="K29" s="9"/>
      <c r="L29" s="50"/>
      <c r="O29" s="43" t="s">
        <v>55</v>
      </c>
      <c r="P29" s="5"/>
      <c r="Q29" s="5"/>
      <c r="R29" s="5"/>
      <c r="S29" s="5"/>
      <c r="T29" s="5"/>
      <c r="U29" s="21"/>
    </row>
    <row r="30" spans="2:25" ht="16.2">
      <c r="B30" s="193" t="s">
        <v>82</v>
      </c>
      <c r="C30" s="194"/>
      <c r="D30" s="194"/>
      <c r="E30" s="194"/>
      <c r="F30" s="52" t="s">
        <v>46</v>
      </c>
      <c r="G30" s="53"/>
      <c r="H30" s="58">
        <v>0.04</v>
      </c>
      <c r="I30" s="51"/>
      <c r="J30" s="9" t="s">
        <v>29</v>
      </c>
      <c r="K30" s="9"/>
      <c r="L30" s="50"/>
      <c r="O30" s="193" t="s">
        <v>52</v>
      </c>
      <c r="P30" s="194"/>
      <c r="Q30" s="194"/>
      <c r="R30" s="1"/>
      <c r="S30" s="1"/>
      <c r="T30" s="1"/>
      <c r="U30" s="58">
        <f>45/800</f>
        <v>5.6250000000000001E-2</v>
      </c>
    </row>
    <row r="31" spans="2:25" ht="15.6">
      <c r="B31" s="193" t="s">
        <v>48</v>
      </c>
      <c r="C31" s="194"/>
      <c r="D31" s="194"/>
      <c r="E31" s="194"/>
      <c r="F31" s="1"/>
      <c r="G31" s="1"/>
      <c r="H31" s="58">
        <v>0.3</v>
      </c>
      <c r="I31" s="51"/>
      <c r="J31" s="9" t="s">
        <v>69</v>
      </c>
      <c r="K31" s="9"/>
      <c r="L31" s="50"/>
      <c r="O31" s="193" t="s">
        <v>53</v>
      </c>
      <c r="P31" s="194"/>
      <c r="Q31" s="194"/>
      <c r="R31" s="1"/>
      <c r="S31" s="1"/>
      <c r="T31" s="1"/>
      <c r="U31" s="58">
        <f>(800-45)/800</f>
        <v>0.94374999999999998</v>
      </c>
    </row>
    <row r="32" spans="2:25" ht="15.6">
      <c r="B32" s="7"/>
      <c r="C32" s="1"/>
      <c r="D32" s="1"/>
      <c r="E32" s="1"/>
      <c r="F32" s="1"/>
      <c r="G32" s="1"/>
      <c r="H32" s="10"/>
      <c r="I32" s="7"/>
      <c r="J32" s="1"/>
      <c r="K32" s="1"/>
      <c r="L32" s="10"/>
      <c r="O32" s="7" t="s">
        <v>54</v>
      </c>
      <c r="P32" s="1"/>
      <c r="Q32" s="1"/>
      <c r="R32" s="1"/>
      <c r="S32" s="1"/>
      <c r="T32" s="1"/>
      <c r="U32" s="32">
        <f>(U30*U15)+(U31*U27)</f>
        <v>0.14489056879538537</v>
      </c>
      <c r="V32" s="204" t="s">
        <v>28</v>
      </c>
      <c r="W32" s="205"/>
      <c r="X32" s="205"/>
      <c r="Y32" s="205"/>
    </row>
    <row r="33" spans="2:21">
      <c r="B33" s="7"/>
      <c r="C33" s="1"/>
      <c r="D33" s="1"/>
      <c r="E33" s="1"/>
      <c r="F33" s="1"/>
      <c r="G33" s="1"/>
      <c r="H33" s="10"/>
      <c r="I33" s="7"/>
      <c r="J33" s="1"/>
      <c r="K33" s="1"/>
      <c r="L33" s="10"/>
      <c r="O33" s="11"/>
      <c r="P33" s="12"/>
      <c r="Q33" s="12"/>
      <c r="R33" s="12"/>
      <c r="S33" s="12"/>
      <c r="T33" s="12"/>
      <c r="U33" s="47"/>
    </row>
    <row r="34" spans="2:21" ht="15.6">
      <c r="B34" s="7" t="s">
        <v>84</v>
      </c>
      <c r="C34" s="1"/>
      <c r="D34" s="1"/>
      <c r="E34" s="1"/>
      <c r="F34" s="1"/>
      <c r="G34" s="46" t="s">
        <v>26</v>
      </c>
      <c r="H34" s="58">
        <f>H31+H30+H29+H28+H27+H26+H25</f>
        <v>3.5917027027027029</v>
      </c>
      <c r="I34" s="51"/>
      <c r="J34" s="9"/>
      <c r="K34" s="9"/>
      <c r="L34" s="50"/>
    </row>
    <row r="35" spans="2:21" ht="16.8">
      <c r="B35" s="11" t="s">
        <v>25</v>
      </c>
      <c r="C35" s="12"/>
      <c r="D35" s="12"/>
      <c r="E35" s="12"/>
      <c r="F35" s="12"/>
      <c r="G35" s="12" t="s">
        <v>27</v>
      </c>
      <c r="H35" s="91">
        <f>1/H34</f>
        <v>0.27841948033380237</v>
      </c>
      <c r="I35" s="55"/>
      <c r="J35" s="56"/>
      <c r="K35" s="56"/>
      <c r="L35" s="54"/>
    </row>
    <row r="36" spans="2:21">
      <c r="H36" s="16"/>
      <c r="I36" s="16"/>
      <c r="J36" s="16"/>
      <c r="K36" s="16"/>
      <c r="L36" s="16"/>
    </row>
    <row r="37" spans="2:21">
      <c r="B37" s="43" t="s">
        <v>55</v>
      </c>
      <c r="C37" s="5"/>
      <c r="D37" s="5"/>
      <c r="E37" s="5"/>
      <c r="F37" s="5"/>
      <c r="G37" s="5"/>
      <c r="H37" s="21"/>
      <c r="I37" s="43" t="s">
        <v>21</v>
      </c>
      <c r="J37" s="5"/>
      <c r="K37" s="5"/>
      <c r="L37" s="21"/>
    </row>
    <row r="38" spans="2:21" ht="15.6">
      <c r="B38" s="193" t="s">
        <v>52</v>
      </c>
      <c r="C38" s="194"/>
      <c r="D38" s="194"/>
      <c r="E38" s="1"/>
      <c r="F38" s="1"/>
      <c r="G38" s="22">
        <f>45/800</f>
        <v>5.6250000000000001E-2</v>
      </c>
      <c r="H38" s="10" t="s">
        <v>176</v>
      </c>
      <c r="I38" s="7"/>
      <c r="J38" s="1"/>
      <c r="K38" s="1"/>
      <c r="L38" s="10"/>
    </row>
    <row r="39" spans="2:21" ht="15.6">
      <c r="B39" s="193" t="s">
        <v>53</v>
      </c>
      <c r="C39" s="194"/>
      <c r="D39" s="194"/>
      <c r="E39" s="1"/>
      <c r="F39" s="1"/>
      <c r="G39" s="22">
        <f>(800-45)/800</f>
        <v>0.94374999999999998</v>
      </c>
      <c r="H39" s="10" t="s">
        <v>176</v>
      </c>
      <c r="I39" s="7"/>
      <c r="J39" s="1"/>
      <c r="K39" s="1"/>
      <c r="L39" s="10"/>
    </row>
    <row r="40" spans="2:21" ht="15.6">
      <c r="B40" s="11" t="s">
        <v>54</v>
      </c>
      <c r="C40" s="12"/>
      <c r="D40" s="12"/>
      <c r="E40" s="12"/>
      <c r="F40" s="12"/>
      <c r="G40" s="79">
        <f>(G38*H19)+(G39*H35)</f>
        <v>0.29088182215182673</v>
      </c>
      <c r="H40" s="47"/>
      <c r="I40" s="201" t="s">
        <v>28</v>
      </c>
      <c r="J40" s="202"/>
      <c r="K40" s="202"/>
      <c r="L40" s="203"/>
    </row>
    <row r="46" spans="2:21">
      <c r="B46" s="3"/>
      <c r="G46" s="2"/>
    </row>
    <row r="47" spans="2:21">
      <c r="B47" s="3"/>
      <c r="G47" s="2"/>
    </row>
    <row r="48" spans="2:21">
      <c r="B48" s="3"/>
      <c r="G48" s="2"/>
    </row>
    <row r="50" spans="2:12">
      <c r="B50" s="200"/>
      <c r="C50" s="200"/>
      <c r="D50" s="200"/>
      <c r="E50" s="200"/>
      <c r="F50" s="14"/>
      <c r="G50" s="15"/>
      <c r="H50" s="23"/>
      <c r="I50" s="23"/>
      <c r="J50" s="23"/>
      <c r="K50" s="23"/>
      <c r="L50" s="23"/>
    </row>
  </sheetData>
  <mergeCells count="33">
    <mergeCell ref="V32:Y32"/>
    <mergeCell ref="V23:Y23"/>
    <mergeCell ref="V21:Y21"/>
    <mergeCell ref="O9:R9"/>
    <mergeCell ref="O10:R10"/>
    <mergeCell ref="O11:R11"/>
    <mergeCell ref="V9:Y9"/>
    <mergeCell ref="O12:R12"/>
    <mergeCell ref="V12:Y12"/>
    <mergeCell ref="O24:R24"/>
    <mergeCell ref="B50:E50"/>
    <mergeCell ref="O21:R21"/>
    <mergeCell ref="O22:R22"/>
    <mergeCell ref="O23:R23"/>
    <mergeCell ref="O30:Q30"/>
    <mergeCell ref="O31:Q31"/>
    <mergeCell ref="B30:E30"/>
    <mergeCell ref="B31:E31"/>
    <mergeCell ref="B38:D38"/>
    <mergeCell ref="B39:D39"/>
    <mergeCell ref="B29:E29"/>
    <mergeCell ref="I40:L40"/>
    <mergeCell ref="B15:E15"/>
    <mergeCell ref="B25:E25"/>
    <mergeCell ref="B26:E26"/>
    <mergeCell ref="B27:E27"/>
    <mergeCell ref="B28:E28"/>
    <mergeCell ref="B14:E14"/>
    <mergeCell ref="B9:E9"/>
    <mergeCell ref="B10:E10"/>
    <mergeCell ref="B11:E11"/>
    <mergeCell ref="B12:E12"/>
    <mergeCell ref="B13:E13"/>
  </mergeCells>
  <phoneticPr fontId="1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A79D-51FE-45D1-8FEB-0CE1C688FD8C}">
  <dimension ref="A1:L33"/>
  <sheetViews>
    <sheetView topLeftCell="A9" zoomScaleNormal="100" workbookViewId="0">
      <selection activeCell="I10" sqref="I10:I11"/>
    </sheetView>
  </sheetViews>
  <sheetFormatPr defaultRowHeight="14.4"/>
  <cols>
    <col min="1" max="1" width="31.5546875" customWidth="1"/>
    <col min="2" max="3" width="17.6640625" customWidth="1"/>
    <col min="4" max="4" width="2.44140625" customWidth="1"/>
    <col min="5" max="5" width="31.6640625" customWidth="1"/>
    <col min="6" max="6" width="17.5546875" customWidth="1"/>
    <col min="7" max="7" width="17.6640625" customWidth="1"/>
    <col min="8" max="8" width="2.33203125" customWidth="1"/>
    <col min="9" max="9" width="30.6640625" customWidth="1"/>
    <col min="10" max="10" width="17.6640625" customWidth="1"/>
    <col min="11" max="11" width="18" customWidth="1"/>
    <col min="12" max="12" width="2.44140625" customWidth="1"/>
  </cols>
  <sheetData>
    <row r="1" spans="1:12">
      <c r="A1" s="206" t="s">
        <v>202</v>
      </c>
      <c r="B1" s="97" t="s">
        <v>87</v>
      </c>
      <c r="C1" s="97" t="s">
        <v>88</v>
      </c>
      <c r="D1" s="112"/>
      <c r="E1" s="206" t="s">
        <v>202</v>
      </c>
      <c r="F1" s="98" t="s">
        <v>87</v>
      </c>
      <c r="G1" s="97" t="s">
        <v>88</v>
      </c>
      <c r="H1" s="112"/>
      <c r="I1" s="206" t="s">
        <v>202</v>
      </c>
      <c r="J1" s="97" t="s">
        <v>87</v>
      </c>
      <c r="K1" s="97" t="s">
        <v>88</v>
      </c>
      <c r="L1" s="122"/>
    </row>
    <row r="2" spans="1:12">
      <c r="A2" s="207"/>
      <c r="B2" s="99" t="s">
        <v>85</v>
      </c>
      <c r="C2" s="99" t="s">
        <v>86</v>
      </c>
      <c r="D2" s="113"/>
      <c r="E2" s="207"/>
      <c r="F2" s="100" t="s">
        <v>85</v>
      </c>
      <c r="G2" s="99" t="s">
        <v>86</v>
      </c>
      <c r="H2" s="113"/>
      <c r="I2" s="207"/>
      <c r="J2" s="99" t="s">
        <v>85</v>
      </c>
      <c r="K2" s="99" t="s">
        <v>86</v>
      </c>
      <c r="L2" s="123"/>
    </row>
    <row r="3" spans="1:12" ht="15" thickBot="1">
      <c r="A3" s="101" t="s">
        <v>118</v>
      </c>
      <c r="B3" s="102" t="s">
        <v>89</v>
      </c>
      <c r="C3" s="102" t="s">
        <v>90</v>
      </c>
      <c r="D3" s="114"/>
      <c r="E3" s="103" t="s">
        <v>130</v>
      </c>
      <c r="F3" s="104" t="s">
        <v>89</v>
      </c>
      <c r="G3" s="102" t="s">
        <v>90</v>
      </c>
      <c r="H3" s="114"/>
      <c r="I3" s="101" t="s">
        <v>93</v>
      </c>
      <c r="J3" s="102" t="s">
        <v>89</v>
      </c>
      <c r="K3" s="102" t="s">
        <v>90</v>
      </c>
      <c r="L3" s="123"/>
    </row>
    <row r="4" spans="1:12">
      <c r="A4" s="127" t="s">
        <v>121</v>
      </c>
      <c r="B4" s="128">
        <v>1900</v>
      </c>
      <c r="C4" s="129">
        <v>2.2999999999999998</v>
      </c>
      <c r="D4" s="116"/>
      <c r="E4" s="127" t="s">
        <v>134</v>
      </c>
      <c r="F4" s="128">
        <v>1.4E-2</v>
      </c>
      <c r="G4" s="129">
        <v>0.13</v>
      </c>
      <c r="H4" s="116"/>
      <c r="I4" s="127" t="s">
        <v>99</v>
      </c>
      <c r="J4" s="130" t="s">
        <v>100</v>
      </c>
      <c r="K4" s="131">
        <v>0.05</v>
      </c>
      <c r="L4" s="123"/>
    </row>
    <row r="5" spans="1:12">
      <c r="A5" s="105" t="s">
        <v>125</v>
      </c>
      <c r="B5" s="96">
        <v>800</v>
      </c>
      <c r="C5" s="106">
        <v>0.4</v>
      </c>
      <c r="D5" s="116"/>
      <c r="E5" s="105" t="s">
        <v>137</v>
      </c>
      <c r="F5" s="110">
        <v>0.05</v>
      </c>
      <c r="G5" s="115">
        <v>2</v>
      </c>
      <c r="H5" s="120"/>
      <c r="I5" s="105" t="s">
        <v>102</v>
      </c>
      <c r="J5" s="121" t="s">
        <v>100</v>
      </c>
      <c r="K5" s="106">
        <v>5.5E-2</v>
      </c>
      <c r="L5" s="123"/>
    </row>
    <row r="6" spans="1:12">
      <c r="A6" s="127" t="s">
        <v>128</v>
      </c>
      <c r="B6" s="128" t="s">
        <v>129</v>
      </c>
      <c r="C6" s="129">
        <v>1.5</v>
      </c>
      <c r="D6" s="116"/>
      <c r="E6" s="127" t="s">
        <v>140</v>
      </c>
      <c r="F6" s="135">
        <v>0.05</v>
      </c>
      <c r="G6" s="136">
        <v>2</v>
      </c>
      <c r="H6" s="120"/>
      <c r="I6" s="132" t="s">
        <v>104</v>
      </c>
      <c r="J6" s="133" t="s">
        <v>105</v>
      </c>
      <c r="K6" s="134">
        <v>0.05</v>
      </c>
      <c r="L6" s="123"/>
    </row>
    <row r="7" spans="1:12">
      <c r="A7" s="105" t="s">
        <v>132</v>
      </c>
      <c r="B7" s="96" t="s">
        <v>133</v>
      </c>
      <c r="C7" s="106">
        <v>2</v>
      </c>
      <c r="D7" s="116"/>
      <c r="E7" s="105" t="s">
        <v>143</v>
      </c>
      <c r="F7" s="96">
        <v>0.125</v>
      </c>
      <c r="G7" s="106">
        <v>8.5000000000000006E-2</v>
      </c>
      <c r="H7" s="116"/>
      <c r="I7" s="105"/>
      <c r="K7" s="109"/>
      <c r="L7" s="123"/>
    </row>
    <row r="8" spans="1:12">
      <c r="A8" s="132" t="s">
        <v>136</v>
      </c>
      <c r="B8" s="137"/>
      <c r="C8" s="138">
        <v>0.7</v>
      </c>
      <c r="D8" s="117"/>
      <c r="E8" s="132" t="s">
        <v>146</v>
      </c>
      <c r="F8" s="137">
        <v>7.4999999999999997E-2</v>
      </c>
      <c r="G8" s="138" t="s">
        <v>147</v>
      </c>
      <c r="H8" s="116"/>
      <c r="I8" s="105"/>
      <c r="K8" s="109"/>
      <c r="L8" s="123"/>
    </row>
    <row r="9" spans="1:12" ht="15" thickBot="1">
      <c r="A9" s="105"/>
      <c r="C9" s="109"/>
      <c r="D9" s="118"/>
      <c r="E9" s="105"/>
      <c r="G9" s="109"/>
      <c r="H9" s="118"/>
      <c r="I9" s="105"/>
      <c r="K9" s="109"/>
      <c r="L9" s="123"/>
    </row>
    <row r="10" spans="1:12">
      <c r="A10" s="206" t="s">
        <v>202</v>
      </c>
      <c r="B10" s="97" t="s">
        <v>87</v>
      </c>
      <c r="C10" s="97" t="s">
        <v>88</v>
      </c>
      <c r="D10" s="112"/>
      <c r="E10" s="206" t="s">
        <v>202</v>
      </c>
      <c r="F10" s="98" t="s">
        <v>87</v>
      </c>
      <c r="G10" s="97" t="s">
        <v>88</v>
      </c>
      <c r="H10" s="112"/>
      <c r="I10" s="206" t="s">
        <v>202</v>
      </c>
      <c r="J10" s="97" t="s">
        <v>87</v>
      </c>
      <c r="K10" s="97" t="s">
        <v>88</v>
      </c>
      <c r="L10" s="123"/>
    </row>
    <row r="11" spans="1:12">
      <c r="A11" s="207"/>
      <c r="B11" s="99" t="s">
        <v>85</v>
      </c>
      <c r="C11" s="99" t="s">
        <v>86</v>
      </c>
      <c r="D11" s="113"/>
      <c r="E11" s="207"/>
      <c r="F11" s="100" t="s">
        <v>85</v>
      </c>
      <c r="G11" s="99" t="s">
        <v>86</v>
      </c>
      <c r="H11" s="113"/>
      <c r="I11" s="207"/>
      <c r="J11" s="99" t="s">
        <v>85</v>
      </c>
      <c r="K11" s="99" t="s">
        <v>86</v>
      </c>
      <c r="L11" s="123"/>
    </row>
    <row r="12" spans="1:12" ht="15" thickBot="1">
      <c r="A12" s="101" t="s">
        <v>203</v>
      </c>
      <c r="B12" s="102" t="s">
        <v>89</v>
      </c>
      <c r="C12" s="102" t="s">
        <v>90</v>
      </c>
      <c r="D12" s="114"/>
      <c r="E12" s="103" t="s">
        <v>92</v>
      </c>
      <c r="F12" s="104" t="s">
        <v>89</v>
      </c>
      <c r="G12" s="102" t="s">
        <v>90</v>
      </c>
      <c r="H12" s="114"/>
      <c r="I12" s="101" t="s">
        <v>150</v>
      </c>
      <c r="J12" s="102" t="s">
        <v>89</v>
      </c>
      <c r="K12" s="102" t="s">
        <v>90</v>
      </c>
      <c r="L12" s="123"/>
    </row>
    <row r="13" spans="1:12">
      <c r="A13" s="127" t="s">
        <v>116</v>
      </c>
      <c r="B13" s="135">
        <v>0.3</v>
      </c>
      <c r="C13" s="129">
        <v>3.6999999999999998E-2</v>
      </c>
      <c r="D13" s="116"/>
      <c r="E13" s="127" t="s">
        <v>96</v>
      </c>
      <c r="F13" s="128" t="s">
        <v>97</v>
      </c>
      <c r="G13" s="129" t="s">
        <v>98</v>
      </c>
      <c r="H13" s="116"/>
      <c r="I13" s="127" t="s">
        <v>153</v>
      </c>
      <c r="J13" s="139"/>
      <c r="K13" s="129">
        <v>0.6</v>
      </c>
      <c r="L13" s="123"/>
    </row>
    <row r="14" spans="1:12">
      <c r="A14" s="105" t="s">
        <v>119</v>
      </c>
      <c r="B14" s="96">
        <v>0.108</v>
      </c>
      <c r="C14" s="106">
        <v>0.72699999999999998</v>
      </c>
      <c r="D14" s="116"/>
      <c r="E14" s="105" t="s">
        <v>101</v>
      </c>
      <c r="F14" s="96">
        <v>450</v>
      </c>
      <c r="G14" s="106">
        <v>0.12</v>
      </c>
      <c r="H14" s="116"/>
      <c r="I14" s="107" t="s">
        <v>156</v>
      </c>
      <c r="J14" s="71">
        <v>1.3</v>
      </c>
      <c r="K14" s="108">
        <v>2.4E-2</v>
      </c>
      <c r="L14" s="123"/>
    </row>
    <row r="15" spans="1:12">
      <c r="A15" s="127" t="s">
        <v>122</v>
      </c>
      <c r="B15" s="135">
        <v>0.33</v>
      </c>
      <c r="C15" s="131">
        <v>0.17</v>
      </c>
      <c r="D15" s="119"/>
      <c r="E15" s="127" t="s">
        <v>103</v>
      </c>
      <c r="F15" s="128">
        <v>700</v>
      </c>
      <c r="G15" s="129">
        <v>0.18</v>
      </c>
      <c r="H15" s="116"/>
      <c r="I15" s="105"/>
      <c r="K15" s="109"/>
      <c r="L15" s="123"/>
    </row>
    <row r="16" spans="1:12">
      <c r="A16" s="107" t="s">
        <v>126</v>
      </c>
      <c r="B16" s="71">
        <v>900</v>
      </c>
      <c r="C16" s="108">
        <v>0.25</v>
      </c>
      <c r="D16" s="116"/>
      <c r="E16" s="105" t="s">
        <v>108</v>
      </c>
      <c r="F16" s="96" t="s">
        <v>109</v>
      </c>
      <c r="G16" s="106" t="s">
        <v>110</v>
      </c>
      <c r="H16" s="116"/>
      <c r="I16" s="105"/>
      <c r="K16" s="109"/>
      <c r="L16" s="123"/>
    </row>
    <row r="17" spans="1:12">
      <c r="A17" s="105"/>
      <c r="C17" s="109"/>
      <c r="D17" s="118"/>
      <c r="E17" s="132" t="s">
        <v>113</v>
      </c>
      <c r="F17" s="137" t="s">
        <v>114</v>
      </c>
      <c r="G17" s="138" t="s">
        <v>115</v>
      </c>
      <c r="H17" s="116"/>
      <c r="I17" s="105"/>
      <c r="K17" s="109"/>
      <c r="L17" s="123"/>
    </row>
    <row r="18" spans="1:12" ht="15" thickBot="1">
      <c r="A18" s="105"/>
      <c r="C18" s="109"/>
      <c r="D18" s="118"/>
      <c r="E18" s="142"/>
      <c r="F18" s="143"/>
      <c r="G18" s="144"/>
      <c r="H18" s="118"/>
      <c r="I18" s="105"/>
      <c r="K18" s="109"/>
      <c r="L18" s="123"/>
    </row>
    <row r="19" spans="1:12">
      <c r="A19" s="206" t="s">
        <v>202</v>
      </c>
      <c r="B19" s="97" t="s">
        <v>87</v>
      </c>
      <c r="C19" s="97" t="s">
        <v>88</v>
      </c>
      <c r="D19" s="112"/>
      <c r="E19" s="206" t="s">
        <v>202</v>
      </c>
      <c r="F19" s="98" t="s">
        <v>87</v>
      </c>
      <c r="G19" s="97" t="s">
        <v>88</v>
      </c>
      <c r="H19" s="112"/>
      <c r="I19" s="206" t="s">
        <v>202</v>
      </c>
      <c r="J19" s="97" t="s">
        <v>87</v>
      </c>
      <c r="K19" s="97" t="s">
        <v>88</v>
      </c>
      <c r="L19" s="123"/>
    </row>
    <row r="20" spans="1:12">
      <c r="A20" s="207"/>
      <c r="B20" s="99" t="s">
        <v>85</v>
      </c>
      <c r="C20" s="99" t="s">
        <v>86</v>
      </c>
      <c r="D20" s="113"/>
      <c r="E20" s="207"/>
      <c r="F20" s="100" t="s">
        <v>85</v>
      </c>
      <c r="G20" s="99" t="s">
        <v>86</v>
      </c>
      <c r="H20" s="113"/>
      <c r="I20" s="207"/>
      <c r="J20" s="99" t="s">
        <v>85</v>
      </c>
      <c r="K20" s="99" t="s">
        <v>86</v>
      </c>
      <c r="L20" s="123"/>
    </row>
    <row r="21" spans="1:12" ht="15" thickBot="1">
      <c r="A21" s="101" t="s">
        <v>91</v>
      </c>
      <c r="B21" s="102" t="s">
        <v>89</v>
      </c>
      <c r="C21" s="102" t="s">
        <v>90</v>
      </c>
      <c r="D21" s="114"/>
      <c r="E21" s="103" t="s">
        <v>139</v>
      </c>
      <c r="F21" s="104" t="s">
        <v>89</v>
      </c>
      <c r="G21" s="102" t="s">
        <v>90</v>
      </c>
      <c r="H21" s="114"/>
      <c r="I21" s="101" t="s">
        <v>144</v>
      </c>
      <c r="J21" s="102" t="s">
        <v>89</v>
      </c>
      <c r="K21" s="102" t="s">
        <v>90</v>
      </c>
      <c r="L21" s="123"/>
    </row>
    <row r="22" spans="1:12">
      <c r="A22" s="140" t="s">
        <v>94</v>
      </c>
      <c r="B22" s="128" t="s">
        <v>95</v>
      </c>
      <c r="C22" s="141">
        <v>2.8</v>
      </c>
      <c r="D22" s="116"/>
      <c r="E22" s="127" t="s">
        <v>142</v>
      </c>
      <c r="F22" s="128">
        <v>2700</v>
      </c>
      <c r="G22" s="129">
        <v>220</v>
      </c>
      <c r="H22" s="116"/>
      <c r="I22" s="140" t="s">
        <v>148</v>
      </c>
      <c r="J22" s="128">
        <v>1200</v>
      </c>
      <c r="K22" s="129">
        <v>0.2</v>
      </c>
      <c r="L22" s="123"/>
    </row>
    <row r="23" spans="1:12">
      <c r="A23" s="111" t="s">
        <v>106</v>
      </c>
      <c r="B23" s="96" t="s">
        <v>107</v>
      </c>
      <c r="C23" s="106">
        <v>3.5</v>
      </c>
      <c r="D23" s="116"/>
      <c r="E23" s="105" t="s">
        <v>145</v>
      </c>
      <c r="F23" s="96">
        <v>7100</v>
      </c>
      <c r="G23" s="106">
        <v>110</v>
      </c>
      <c r="H23" s="116"/>
      <c r="I23" s="111" t="s">
        <v>151</v>
      </c>
      <c r="J23" s="96">
        <v>1390</v>
      </c>
      <c r="K23" s="106">
        <v>0.17</v>
      </c>
      <c r="L23" s="123"/>
    </row>
    <row r="24" spans="1:12">
      <c r="A24" s="140" t="s">
        <v>111</v>
      </c>
      <c r="B24" s="128" t="s">
        <v>112</v>
      </c>
      <c r="C24" s="129">
        <v>3.5</v>
      </c>
      <c r="D24" s="116"/>
      <c r="E24" s="127" t="s">
        <v>149</v>
      </c>
      <c r="F24" s="128">
        <v>8400</v>
      </c>
      <c r="G24" s="129">
        <v>100</v>
      </c>
      <c r="H24" s="116"/>
      <c r="I24" s="140" t="s">
        <v>154</v>
      </c>
      <c r="J24" s="128">
        <v>1150</v>
      </c>
      <c r="K24" s="129">
        <v>0.25</v>
      </c>
      <c r="L24" s="123"/>
    </row>
    <row r="25" spans="1:12">
      <c r="A25" s="111" t="s">
        <v>117</v>
      </c>
      <c r="B25" s="96">
        <v>2600</v>
      </c>
      <c r="C25" s="106">
        <v>2.2999999999999998</v>
      </c>
      <c r="D25" s="116"/>
      <c r="E25" s="105" t="s">
        <v>152</v>
      </c>
      <c r="F25" s="96">
        <v>8700</v>
      </c>
      <c r="G25" s="106">
        <v>65</v>
      </c>
      <c r="H25" s="116"/>
      <c r="I25" s="105" t="s">
        <v>157</v>
      </c>
      <c r="J25" s="96">
        <v>1200</v>
      </c>
      <c r="K25" s="106">
        <v>0.2</v>
      </c>
      <c r="L25" s="123"/>
    </row>
    <row r="26" spans="1:12">
      <c r="A26" s="140" t="s">
        <v>120</v>
      </c>
      <c r="B26" s="128">
        <v>2800</v>
      </c>
      <c r="C26" s="129">
        <v>3.5</v>
      </c>
      <c r="D26" s="116"/>
      <c r="E26" s="127" t="s">
        <v>155</v>
      </c>
      <c r="F26" s="128">
        <v>8900</v>
      </c>
      <c r="G26" s="129">
        <v>380</v>
      </c>
      <c r="H26" s="116"/>
      <c r="I26" s="127" t="s">
        <v>159</v>
      </c>
      <c r="J26" s="128">
        <v>1200</v>
      </c>
      <c r="K26" s="129">
        <v>0.24</v>
      </c>
      <c r="L26" s="123"/>
    </row>
    <row r="27" spans="1:12">
      <c r="A27" s="111" t="s">
        <v>123</v>
      </c>
      <c r="B27" s="96" t="s">
        <v>124</v>
      </c>
      <c r="C27" s="106">
        <v>2.2000000000000002</v>
      </c>
      <c r="D27" s="116"/>
      <c r="E27" s="105" t="s">
        <v>158</v>
      </c>
      <c r="F27" s="96">
        <v>10500</v>
      </c>
      <c r="G27" s="106">
        <v>420</v>
      </c>
      <c r="H27" s="116"/>
      <c r="I27" s="107" t="s">
        <v>161</v>
      </c>
      <c r="J27" s="71">
        <v>1200</v>
      </c>
      <c r="K27" s="108">
        <v>0.2</v>
      </c>
      <c r="L27" s="123"/>
    </row>
    <row r="28" spans="1:12">
      <c r="A28" s="140" t="s">
        <v>127</v>
      </c>
      <c r="B28" s="128">
        <v>2600</v>
      </c>
      <c r="C28" s="129">
        <v>2.2999999999999998</v>
      </c>
      <c r="D28" s="116"/>
      <c r="E28" s="127" t="s">
        <v>160</v>
      </c>
      <c r="F28" s="128">
        <v>11300</v>
      </c>
      <c r="G28" s="129">
        <v>35</v>
      </c>
      <c r="H28" s="116"/>
      <c r="I28" s="105"/>
      <c r="K28" s="109"/>
      <c r="L28" s="123"/>
    </row>
    <row r="29" spans="1:12">
      <c r="A29" s="111" t="s">
        <v>131</v>
      </c>
      <c r="B29" s="96">
        <v>2000</v>
      </c>
      <c r="C29" s="106">
        <v>1</v>
      </c>
      <c r="D29" s="116"/>
      <c r="E29" s="105" t="s">
        <v>162</v>
      </c>
      <c r="F29" s="96">
        <v>7800</v>
      </c>
      <c r="G29" s="106">
        <v>55</v>
      </c>
      <c r="H29" s="116"/>
      <c r="I29" s="105"/>
      <c r="K29" s="109"/>
      <c r="L29" s="123"/>
    </row>
    <row r="30" spans="1:12">
      <c r="A30" s="140" t="s">
        <v>135</v>
      </c>
      <c r="B30" s="128">
        <v>2100</v>
      </c>
      <c r="C30" s="129">
        <v>1.5</v>
      </c>
      <c r="D30" s="116"/>
      <c r="E30" s="127" t="s">
        <v>163</v>
      </c>
      <c r="F30" s="128">
        <v>7900</v>
      </c>
      <c r="G30" s="129">
        <v>17</v>
      </c>
      <c r="H30" s="116"/>
      <c r="I30" s="105"/>
      <c r="K30" s="109"/>
      <c r="L30" s="123"/>
    </row>
    <row r="31" spans="1:12">
      <c r="A31" s="111" t="s">
        <v>138</v>
      </c>
      <c r="B31" s="96">
        <v>2300</v>
      </c>
      <c r="C31" s="106">
        <v>1.3</v>
      </c>
      <c r="D31" s="116"/>
      <c r="E31" s="107" t="s">
        <v>164</v>
      </c>
      <c r="F31" s="71">
        <v>7200</v>
      </c>
      <c r="G31" s="108">
        <v>50</v>
      </c>
      <c r="H31" s="116"/>
      <c r="I31" s="105"/>
      <c r="K31" s="109"/>
      <c r="L31" s="123"/>
    </row>
    <row r="32" spans="1:12" ht="15" thickBot="1">
      <c r="A32" s="140" t="s">
        <v>141</v>
      </c>
      <c r="B32" s="128">
        <v>2600</v>
      </c>
      <c r="C32" s="129">
        <v>0.8</v>
      </c>
      <c r="D32" s="116"/>
      <c r="E32" s="105"/>
      <c r="G32" s="109"/>
      <c r="H32" s="118"/>
      <c r="I32" s="105"/>
      <c r="K32" s="109"/>
      <c r="L32" s="123"/>
    </row>
    <row r="33" spans="1:12" ht="15" thickBot="1">
      <c r="A33" s="124"/>
      <c r="B33" s="125"/>
      <c r="C33" s="125"/>
      <c r="D33" s="126"/>
      <c r="E33" s="125"/>
      <c r="F33" s="125"/>
      <c r="G33" s="125"/>
      <c r="H33" s="126"/>
      <c r="I33" s="125"/>
      <c r="J33" s="125"/>
      <c r="K33" s="125"/>
      <c r="L33" s="126"/>
    </row>
  </sheetData>
  <mergeCells count="9">
    <mergeCell ref="A19:A20"/>
    <mergeCell ref="E19:E20"/>
    <mergeCell ref="I19:I20"/>
    <mergeCell ref="E1:E2"/>
    <mergeCell ref="I1:I2"/>
    <mergeCell ref="A1:A2"/>
    <mergeCell ref="A10:A11"/>
    <mergeCell ref="E10:E11"/>
    <mergeCell ref="I10:I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1"/>
  <sheetViews>
    <sheetView zoomScale="70" zoomScaleNormal="70" workbookViewId="0">
      <selection activeCell="X28" sqref="X28"/>
    </sheetView>
  </sheetViews>
  <sheetFormatPr defaultRowHeight="14.4"/>
  <sheetData>
    <row r="41" spans="2:2">
      <c r="B41" s="75" t="s">
        <v>165</v>
      </c>
    </row>
  </sheetData>
  <hyperlinks>
    <hyperlink ref="B41" r:id="rId1" display="https://bygningsreglementet.dk/Tekniske-bestemmelser/11/Krav/259" xr:uid="{DDC5DC12-FAC5-48DB-A74C-BAF8B40B9131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9A36-C6B6-496F-956F-6FCBE614D060}">
  <dimension ref="A2:L10"/>
  <sheetViews>
    <sheetView workbookViewId="0">
      <selection activeCell="C22" sqref="C22"/>
    </sheetView>
  </sheetViews>
  <sheetFormatPr defaultRowHeight="14.4"/>
  <cols>
    <col min="1" max="1" width="24.109375" customWidth="1"/>
  </cols>
  <sheetData>
    <row r="2" spans="1:12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186</v>
      </c>
      <c r="K2" t="s">
        <v>185</v>
      </c>
      <c r="L2" t="s">
        <v>184</v>
      </c>
    </row>
    <row r="4" spans="1:12">
      <c r="A4" s="89" t="s">
        <v>187</v>
      </c>
      <c r="C4">
        <v>0.5</v>
      </c>
      <c r="D4">
        <v>0.5</v>
      </c>
      <c r="E4">
        <v>0.6</v>
      </c>
      <c r="F4">
        <v>0.3</v>
      </c>
      <c r="G4">
        <v>0.3</v>
      </c>
      <c r="H4">
        <v>0.3</v>
      </c>
      <c r="I4">
        <v>0.2</v>
      </c>
      <c r="J4">
        <v>0.4</v>
      </c>
      <c r="K4">
        <v>0.3</v>
      </c>
      <c r="L4">
        <v>0.3</v>
      </c>
    </row>
    <row r="5" spans="1:12">
      <c r="A5" s="89" t="s">
        <v>188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0.15</v>
      </c>
      <c r="J5">
        <v>0.3</v>
      </c>
      <c r="K5">
        <v>0.2</v>
      </c>
      <c r="L5">
        <v>0.3</v>
      </c>
    </row>
    <row r="6" spans="1:12">
      <c r="A6" s="89" t="s">
        <v>189</v>
      </c>
      <c r="C6">
        <v>0.4</v>
      </c>
      <c r="D6">
        <v>0.4</v>
      </c>
      <c r="E6">
        <v>0.45</v>
      </c>
      <c r="F6">
        <v>0.3</v>
      </c>
      <c r="G6">
        <v>0.3</v>
      </c>
      <c r="H6">
        <v>0.3</v>
      </c>
      <c r="I6">
        <v>0.2</v>
      </c>
      <c r="J6">
        <v>0.3</v>
      </c>
      <c r="K6">
        <v>0.2</v>
      </c>
      <c r="L6">
        <v>0.1</v>
      </c>
    </row>
    <row r="7" spans="1:12">
      <c r="A7" s="89" t="s">
        <v>190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0.15</v>
      </c>
      <c r="J7">
        <v>0.3</v>
      </c>
      <c r="K7">
        <v>0.2</v>
      </c>
      <c r="L7">
        <v>0.1</v>
      </c>
    </row>
    <row r="8" spans="1:12">
      <c r="A8" s="89" t="s">
        <v>191</v>
      </c>
      <c r="C8">
        <v>0.4</v>
      </c>
      <c r="D8">
        <v>0.4</v>
      </c>
      <c r="E8">
        <v>0.45</v>
      </c>
      <c r="F8">
        <v>0.2</v>
      </c>
      <c r="G8">
        <v>0.2</v>
      </c>
      <c r="H8">
        <v>0.2</v>
      </c>
      <c r="I8">
        <v>0.15</v>
      </c>
      <c r="J8">
        <v>0.25</v>
      </c>
      <c r="K8">
        <v>0.2</v>
      </c>
      <c r="L8">
        <v>0.1</v>
      </c>
    </row>
    <row r="9" spans="1:12">
      <c r="A9" s="89" t="s">
        <v>192</v>
      </c>
      <c r="C9">
        <v>2</v>
      </c>
      <c r="D9">
        <v>2</v>
      </c>
      <c r="E9">
        <v>2</v>
      </c>
      <c r="F9">
        <v>2</v>
      </c>
      <c r="G9">
        <v>2</v>
      </c>
      <c r="H9">
        <v>2</v>
      </c>
      <c r="I9">
        <v>1.8</v>
      </c>
      <c r="J9">
        <v>2</v>
      </c>
      <c r="K9">
        <v>1.8</v>
      </c>
      <c r="L9">
        <v>1.4</v>
      </c>
    </row>
    <row r="10" spans="1:12">
      <c r="A10" s="89" t="s">
        <v>193</v>
      </c>
      <c r="C10">
        <v>3</v>
      </c>
      <c r="D10">
        <v>3</v>
      </c>
      <c r="E10">
        <v>2.9</v>
      </c>
      <c r="F10">
        <v>2.9</v>
      </c>
      <c r="G10">
        <v>2.9</v>
      </c>
      <c r="H10">
        <v>2.9</v>
      </c>
      <c r="I10">
        <v>1.8</v>
      </c>
      <c r="J10">
        <v>2</v>
      </c>
      <c r="K10">
        <v>1.8</v>
      </c>
      <c r="L10">
        <v>1.4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DEMO</vt:lpstr>
      <vt:lpstr>Varmetab 2SAL</vt:lpstr>
      <vt:lpstr>U-Etagedæk-Gulv</vt:lpstr>
      <vt:lpstr>U- Facade</vt:lpstr>
      <vt:lpstr>U-loft</vt:lpstr>
      <vt:lpstr>Lamda.</vt:lpstr>
      <vt:lpstr>BR oversigt.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Lejlighed med varmetab.</dc:title>
  <dc:creator>thomas malm</dc:creator>
  <cp:keywords>Malm</cp:keywords>
  <cp:lastModifiedBy>Thomas Saltoft Søndergaard Malm</cp:lastModifiedBy>
  <dcterms:created xsi:type="dcterms:W3CDTF">2023-11-19T06:07:26Z</dcterms:created>
  <dcterms:modified xsi:type="dcterms:W3CDTF">2026-01-20T19:11:25Z</dcterms:modified>
  <cp:category>H3 Euc sjælland</cp:category>
</cp:coreProperties>
</file>